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autoCompressPictures="0"/>
  <mc:AlternateContent xmlns:mc="http://schemas.openxmlformats.org/markup-compatibility/2006">
    <mc:Choice Requires="x15">
      <x15ac:absPath xmlns:x15ac="http://schemas.microsoft.com/office/spreadsheetml/2010/11/ac" url="D:\IBTICI Respaldo\Capacity Development\"/>
    </mc:Choice>
  </mc:AlternateContent>
  <xr:revisionPtr revIDLastSave="0" documentId="13_ncr:1_{68308503-1E20-45A4-9C2A-21C9248C5BCA}" xr6:coauthVersionLast="47" xr6:coauthVersionMax="47" xr10:uidLastSave="{00000000-0000-0000-0000-000000000000}"/>
  <workbookProtection workbookAlgorithmName="SHA-512" workbookHashValue="7KJoEfsZ4HS2Ot0DYOKpJ08nlIk6DUkXPnAyPgYwnYxAF7h2gw9U2xaQfBct4EYExyfNpTDFIrBvcrPAqmla+w==" workbookSaltValue="Z193kVFitNE58dQZ56MDsA==" workbookSpinCount="100000" lockStructure="1"/>
  <bookViews>
    <workbookView xWindow="-108" yWindow="-108" windowWidth="23256" windowHeight="12456" tabRatio="988" xr2:uid="{00000000-000D-0000-FFFF-FFFF00000000}"/>
  </bookViews>
  <sheets>
    <sheet name="Datos de la organización" sheetId="71" r:id="rId1"/>
    <sheet name="Información Gral" sheetId="72" r:id="rId2"/>
    <sheet name="Glosario" sheetId="62" r:id="rId3"/>
    <sheet name="OPI Autom" sheetId="78" r:id="rId4"/>
    <sheet name="RefOPI" sheetId="79" state="veryHidden" r:id="rId5"/>
    <sheet name="OPI Origi" sheetId="80" r:id="rId6"/>
    <sheet name="OPI Infogra" sheetId="81" r:id="rId7"/>
    <sheet name="Evidencia doc." sheetId="95" r:id="rId8"/>
  </sheets>
  <definedNames>
    <definedName name="_xlnm.Print_Area" localSheetId="0">'Datos de la organización'!$B$1:$G$40</definedName>
    <definedName name="_xlnm.Print_Area" localSheetId="2">Glosario!$A$1:$L$10</definedName>
    <definedName name="_xlnm.Print_Area" localSheetId="1">'Información Gral'!$A$1:$L$15</definedName>
    <definedName name="_xlnm.Print_Area" localSheetId="3">'OPI Autom'!$B$14:$V$95</definedName>
    <definedName name="_xlnm.Print_Area" localSheetId="6">'OPI Infogra'!$B$1:$W$21</definedName>
    <definedName name="_xlnm.Print_Area" localSheetId="5">'OPI Origi'!$B$2:$H$37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0" i="79" l="1"/>
  <c r="F53" i="79"/>
  <c r="Z162" i="78"/>
  <c r="AA162" i="78"/>
  <c r="AB162" i="78"/>
  <c r="Z121" i="78"/>
  <c r="AA121" i="78"/>
  <c r="AB121" i="78"/>
  <c r="AC121" i="78"/>
  <c r="Z101" i="78"/>
  <c r="AA101" i="78"/>
  <c r="AB101" i="78"/>
  <c r="AC101" i="78"/>
  <c r="Z103" i="78"/>
  <c r="AA103" i="78"/>
  <c r="Z102" i="78"/>
  <c r="Z106" i="78"/>
  <c r="AA106" i="78"/>
  <c r="Z79" i="78"/>
  <c r="AA79" i="78"/>
  <c r="AB79" i="78"/>
  <c r="AC79" i="78"/>
  <c r="Z80" i="78"/>
  <c r="AA80" i="78"/>
  <c r="AB80" i="78"/>
  <c r="AA81" i="78"/>
  <c r="AB81" i="78"/>
  <c r="Z88" i="78"/>
  <c r="Z87" i="78"/>
  <c r="AA87" i="78"/>
  <c r="AB87" i="78"/>
  <c r="AC86" i="78"/>
  <c r="Z86" i="78"/>
  <c r="AA86" i="78"/>
  <c r="AB86" i="78"/>
  <c r="Z89" i="78"/>
  <c r="AA90" i="78"/>
  <c r="Z90" i="78"/>
  <c r="AB89" i="78"/>
  <c r="AB90" i="78"/>
  <c r="Z52" i="78"/>
  <c r="AA52" i="78"/>
  <c r="AB52" i="78"/>
  <c r="AC52" i="78"/>
  <c r="Z57" i="78"/>
  <c r="Z56" i="78"/>
  <c r="Z54" i="78"/>
  <c r="Z55" i="78"/>
  <c r="Z58" i="78"/>
  <c r="Z59" i="78"/>
  <c r="Z60" i="78"/>
  <c r="AA53" i="78"/>
  <c r="F54" i="78"/>
  <c r="F59" i="78"/>
  <c r="Z62" i="78"/>
  <c r="Z36" i="78"/>
  <c r="AA36" i="78"/>
  <c r="AB36" i="78"/>
  <c r="AC36" i="78"/>
  <c r="AB37" i="78"/>
  <c r="AB38" i="78"/>
  <c r="AC37" i="78"/>
  <c r="AC40" i="78"/>
  <c r="Z17" i="78"/>
  <c r="AA17" i="78" s="1"/>
  <c r="AB17" i="78" s="1"/>
  <c r="Z18" i="78"/>
  <c r="AA18" i="78"/>
  <c r="Z23" i="78"/>
  <c r="Z163" i="78"/>
  <c r="Z164" i="78"/>
  <c r="Z165" i="78"/>
  <c r="Z167" i="78"/>
  <c r="Z168" i="78"/>
  <c r="Z169" i="78"/>
  <c r="Z142" i="78"/>
  <c r="AA142" i="78"/>
  <c r="AB142" i="78"/>
  <c r="AC142" i="78"/>
  <c r="Z148" i="78"/>
  <c r="AA148" i="78"/>
  <c r="Z149" i="78"/>
  <c r="AA149" i="78"/>
  <c r="AB148" i="78"/>
  <c r="AB147" i="78"/>
  <c r="Z147" i="78"/>
  <c r="AA147" i="78"/>
  <c r="Z150" i="78"/>
  <c r="AA150" i="78"/>
  <c r="Z151" i="78"/>
  <c r="AA151" i="78"/>
  <c r="Z152" i="78"/>
  <c r="AA152" i="78"/>
  <c r="AB151" i="78"/>
  <c r="AB150" i="78"/>
  <c r="Z166" i="78"/>
  <c r="Z146" i="78"/>
  <c r="F146" i="78"/>
  <c r="Z145" i="78"/>
  <c r="F145" i="78"/>
  <c r="Z144" i="78"/>
  <c r="Z82" i="78"/>
  <c r="Z83" i="78"/>
  <c r="Z84" i="78"/>
  <c r="Z85" i="78"/>
  <c r="AA85" i="78"/>
  <c r="AB85" i="78"/>
  <c r="Z37" i="78"/>
  <c r="AA37" i="78"/>
  <c r="Z38" i="78"/>
  <c r="AA38" i="78"/>
  <c r="Z39" i="78"/>
  <c r="AA39" i="78"/>
  <c r="N84" i="79"/>
  <c r="N64" i="79"/>
  <c r="N61" i="79"/>
  <c r="N50" i="79"/>
  <c r="N32" i="79"/>
  <c r="N28" i="79"/>
  <c r="N14" i="79"/>
  <c r="N10" i="79"/>
  <c r="N5" i="79"/>
  <c r="N4" i="79"/>
  <c r="N2" i="79"/>
  <c r="N98" i="79"/>
  <c r="N97" i="79"/>
  <c r="N96" i="79"/>
  <c r="N95" i="79"/>
  <c r="N92" i="79"/>
  <c r="N91" i="79"/>
  <c r="N90" i="79"/>
  <c r="N89" i="79"/>
  <c r="N80" i="79"/>
  <c r="N79" i="79"/>
  <c r="N78" i="79"/>
  <c r="N77" i="79"/>
  <c r="N76" i="79"/>
  <c r="N74" i="79"/>
  <c r="N73" i="79"/>
  <c r="N72" i="79"/>
  <c r="N71" i="79"/>
  <c r="N70" i="79"/>
  <c r="N37" i="79"/>
  <c r="N36" i="79"/>
  <c r="N35" i="79"/>
  <c r="N24" i="79"/>
  <c r="N23" i="79"/>
  <c r="N22" i="79"/>
  <c r="N21" i="79"/>
  <c r="N20" i="79"/>
  <c r="Z130" i="78"/>
  <c r="Z129" i="78"/>
  <c r="Z128" i="78"/>
  <c r="B135" i="78"/>
  <c r="Z127" i="78"/>
  <c r="AA127" i="78"/>
  <c r="Z126" i="78"/>
  <c r="Z125" i="78"/>
  <c r="Z124" i="78"/>
  <c r="Z123" i="78"/>
  <c r="Z122" i="78"/>
  <c r="F103" i="78"/>
  <c r="Z104" i="78"/>
  <c r="AA104" i="78"/>
  <c r="Z111" i="78"/>
  <c r="Z110" i="78"/>
  <c r="Z109" i="78"/>
  <c r="Z108" i="78"/>
  <c r="Z107" i="78"/>
  <c r="Z105" i="78"/>
  <c r="F105" i="78"/>
  <c r="J95" i="79"/>
  <c r="J80" i="79"/>
  <c r="J76" i="79"/>
  <c r="J56" i="79"/>
  <c r="J52" i="79"/>
  <c r="J50" i="79"/>
  <c r="J34" i="79"/>
  <c r="J12" i="79"/>
  <c r="J9" i="79"/>
  <c r="J5" i="79"/>
  <c r="J4" i="79"/>
  <c r="J2" i="79"/>
  <c r="J101" i="79"/>
  <c r="J100" i="79"/>
  <c r="J99" i="79"/>
  <c r="J88" i="79"/>
  <c r="J87" i="79"/>
  <c r="J86" i="79"/>
  <c r="J85" i="79"/>
  <c r="J74" i="79"/>
  <c r="J73" i="79"/>
  <c r="J72" i="79"/>
  <c r="J71" i="79"/>
  <c r="J70" i="79"/>
  <c r="J66" i="79"/>
  <c r="J65" i="79"/>
  <c r="J64" i="79"/>
  <c r="J63" i="79"/>
  <c r="J62" i="79"/>
  <c r="J40" i="79"/>
  <c r="J39" i="79"/>
  <c r="J38" i="79"/>
  <c r="J20" i="79"/>
  <c r="J19" i="79"/>
  <c r="J18" i="79"/>
  <c r="J17" i="79"/>
  <c r="AA95" i="78"/>
  <c r="Y95" i="78"/>
  <c r="B94" i="78"/>
  <c r="Z61" i="78"/>
  <c r="Z63" i="78"/>
  <c r="AA63" i="78"/>
  <c r="Z64" i="78"/>
  <c r="Z65" i="78"/>
  <c r="AA65" i="78"/>
  <c r="Z66" i="78"/>
  <c r="AA66" i="78"/>
  <c r="AB66" i="78"/>
  <c r="Z67" i="78"/>
  <c r="Z68" i="78"/>
  <c r="B95" i="78"/>
  <c r="F121" i="79"/>
  <c r="F110" i="79"/>
  <c r="F106" i="79"/>
  <c r="F96" i="79"/>
  <c r="F92" i="79"/>
  <c r="F86" i="79"/>
  <c r="F80" i="79"/>
  <c r="F66" i="79"/>
  <c r="F65" i="79"/>
  <c r="F64" i="79"/>
  <c r="F42" i="79"/>
  <c r="F29" i="79"/>
  <c r="F26" i="79"/>
  <c r="F14" i="79"/>
  <c r="F10" i="79"/>
  <c r="F5" i="79"/>
  <c r="F4" i="79"/>
  <c r="F2" i="79"/>
  <c r="F103" i="79"/>
  <c r="F102" i="79"/>
  <c r="F101" i="79"/>
  <c r="F100" i="79"/>
  <c r="F56" i="79"/>
  <c r="F48" i="79"/>
  <c r="F47" i="79"/>
  <c r="F46" i="79"/>
  <c r="F39" i="79"/>
  <c r="F38" i="79"/>
  <c r="C65" i="78"/>
  <c r="X65" i="78"/>
  <c r="F65" i="78"/>
  <c r="F73" i="78"/>
  <c r="F35" i="79"/>
  <c r="F34" i="79"/>
  <c r="C64" i="78"/>
  <c r="X64" i="78"/>
  <c r="F64" i="78"/>
  <c r="F72" i="78"/>
  <c r="F24" i="79"/>
  <c r="F23" i="79"/>
  <c r="F22" i="79"/>
  <c r="F21" i="79"/>
  <c r="F20" i="79"/>
  <c r="B100" i="79"/>
  <c r="B89" i="79"/>
  <c r="B74" i="79"/>
  <c r="B66" i="79"/>
  <c r="B65" i="79"/>
  <c r="Z22" i="78"/>
  <c r="AA22" i="78"/>
  <c r="Z21" i="78"/>
  <c r="F21" i="78"/>
  <c r="Z19" i="78"/>
  <c r="AA19" i="78"/>
  <c r="Z20" i="78"/>
  <c r="F20" i="78"/>
  <c r="F28" i="78"/>
  <c r="B54" i="79"/>
  <c r="B38" i="79"/>
  <c r="B34" i="79"/>
  <c r="B22" i="79"/>
  <c r="B18" i="79"/>
  <c r="B14" i="79"/>
  <c r="B10" i="79"/>
  <c r="B5" i="79"/>
  <c r="B4" i="79"/>
  <c r="B2" i="79"/>
  <c r="Y29" i="78"/>
  <c r="B30" i="78"/>
  <c r="F30" i="78"/>
  <c r="Z43" i="78"/>
  <c r="Z40" i="78"/>
  <c r="Z26" i="78"/>
  <c r="B92" i="79"/>
  <c r="B95" i="79"/>
  <c r="B87" i="79"/>
  <c r="B86" i="79"/>
  <c r="B85" i="79"/>
  <c r="B84" i="79"/>
  <c r="B82" i="79"/>
  <c r="B81" i="79"/>
  <c r="B80" i="79"/>
  <c r="B79" i="79"/>
  <c r="B64" i="79"/>
  <c r="B46" i="79"/>
  <c r="B45" i="79"/>
  <c r="B44" i="79"/>
  <c r="B43" i="79"/>
  <c r="Z25" i="78"/>
  <c r="Z24" i="78"/>
  <c r="C24" i="78"/>
  <c r="C25" i="78"/>
  <c r="B29" i="78"/>
  <c r="B156" i="78"/>
  <c r="F144" i="78"/>
  <c r="B134" i="78"/>
  <c r="AA123" i="78"/>
  <c r="B133" i="78"/>
  <c r="C102" i="78"/>
  <c r="C103" i="78"/>
  <c r="C104" i="78"/>
  <c r="C105" i="78"/>
  <c r="Z94" i="78"/>
  <c r="F95" i="78"/>
  <c r="Z93" i="78"/>
  <c r="F94" i="78"/>
  <c r="F92" i="78"/>
  <c r="F84" i="78"/>
  <c r="F83" i="78"/>
  <c r="F82" i="78"/>
  <c r="B72" i="78"/>
  <c r="F60" i="78"/>
  <c r="F58" i="78"/>
  <c r="F57" i="78"/>
  <c r="F56" i="78"/>
  <c r="F55" i="78"/>
  <c r="F45" i="78"/>
  <c r="B45" i="78"/>
  <c r="X36" i="78"/>
  <c r="F42" i="78"/>
  <c r="F22" i="78"/>
  <c r="AA143" i="78"/>
  <c r="AB143" i="78"/>
  <c r="AA130" i="78"/>
  <c r="AA129" i="78"/>
  <c r="AB129" i="78"/>
  <c r="AA128" i="78"/>
  <c r="AA126" i="78"/>
  <c r="AB126" i="78"/>
  <c r="AA125" i="78"/>
  <c r="AB125" i="78"/>
  <c r="AA124" i="78"/>
  <c r="AB123" i="78"/>
  <c r="AA122" i="78"/>
  <c r="AB122" i="78"/>
  <c r="AA111" i="78"/>
  <c r="AA110" i="78"/>
  <c r="AB110" i="78"/>
  <c r="AB109" i="78"/>
  <c r="AA109" i="78"/>
  <c r="AA108" i="78"/>
  <c r="AA107" i="78"/>
  <c r="AB107" i="78"/>
  <c r="AA105" i="78"/>
  <c r="X89" i="78"/>
  <c r="AA64" i="78"/>
  <c r="Z41" i="78"/>
  <c r="AH37" i="78"/>
  <c r="AH36" i="78"/>
  <c r="AH35" i="78"/>
  <c r="AA20" i="78"/>
  <c r="AA21" i="78"/>
  <c r="F11" i="78"/>
  <c r="Z11" i="78"/>
  <c r="F10" i="78"/>
  <c r="Z10" i="78"/>
  <c r="F9" i="78"/>
  <c r="Z9" i="78"/>
  <c r="F8" i="78"/>
  <c r="Z8" i="78"/>
  <c r="F7" i="78"/>
  <c r="Z7" i="78"/>
  <c r="F6" i="78"/>
  <c r="Z6" i="78"/>
  <c r="F5" i="78"/>
  <c r="Z5" i="78"/>
  <c r="F4" i="78"/>
  <c r="Z4" i="78"/>
  <c r="C4" i="78"/>
  <c r="X4" i="78"/>
  <c r="C6" i="78"/>
  <c r="X5" i="78"/>
  <c r="C8" i="78"/>
  <c r="X6" i="78"/>
  <c r="C10" i="78"/>
  <c r="X7" i="78"/>
  <c r="U2" i="81"/>
  <c r="G5" i="80"/>
  <c r="K8" i="81"/>
  <c r="G8" i="80"/>
  <c r="R8" i="81"/>
  <c r="G15" i="80"/>
  <c r="C14" i="81"/>
  <c r="G18" i="80"/>
  <c r="H14" i="81"/>
  <c r="G24" i="80"/>
  <c r="N14" i="81"/>
  <c r="G27" i="80"/>
  <c r="T14" i="81"/>
  <c r="G33" i="80"/>
  <c r="C20" i="81"/>
  <c r="G36" i="80"/>
  <c r="K20" i="81"/>
  <c r="C38" i="78"/>
  <c r="C39" i="78"/>
  <c r="C62" i="78"/>
  <c r="X62" i="78"/>
  <c r="F62" i="78"/>
  <c r="F71" i="78"/>
  <c r="C67" i="78"/>
  <c r="X67" i="78"/>
  <c r="F67" i="78"/>
  <c r="F74" i="78"/>
  <c r="C87" i="78"/>
  <c r="B93" i="78"/>
  <c r="C107" i="78"/>
  <c r="C110" i="78"/>
  <c r="B115" i="78"/>
  <c r="C122" i="78"/>
  <c r="X122" i="78"/>
  <c r="C123" i="78"/>
  <c r="C126" i="78"/>
  <c r="C129" i="78"/>
  <c r="C148" i="78"/>
  <c r="C149" i="78"/>
  <c r="C151" i="78"/>
  <c r="X152" i="78"/>
  <c r="F152" i="78"/>
  <c r="C163" i="78"/>
  <c r="C164" i="78"/>
  <c r="B172" i="78"/>
  <c r="C167" i="78"/>
  <c r="X169" i="78"/>
  <c r="F169" i="78"/>
  <c r="C168" i="78"/>
  <c r="X168" i="78"/>
  <c r="F168" i="78"/>
  <c r="F174" i="78"/>
  <c r="X165" i="78"/>
  <c r="F165" i="78"/>
  <c r="F172" i="78"/>
  <c r="B171" i="78"/>
  <c r="C165" i="78"/>
  <c r="X163" i="78"/>
  <c r="F163" i="78"/>
  <c r="X151" i="78"/>
  <c r="F151" i="78"/>
  <c r="F156" i="78"/>
  <c r="C152" i="78"/>
  <c r="B155" i="78"/>
  <c r="X129" i="78"/>
  <c r="F129" i="78"/>
  <c r="F135" i="78"/>
  <c r="C130" i="78"/>
  <c r="X130" i="78"/>
  <c r="F130" i="78"/>
  <c r="X126" i="78"/>
  <c r="F126" i="78"/>
  <c r="F134" i="78"/>
  <c r="X127" i="78"/>
  <c r="F127" i="78"/>
  <c r="C127" i="78"/>
  <c r="X123" i="78"/>
  <c r="F123" i="78"/>
  <c r="F133" i="78"/>
  <c r="X124" i="78"/>
  <c r="F124" i="78"/>
  <c r="X107" i="78"/>
  <c r="F107" i="78"/>
  <c r="F114" i="78"/>
  <c r="B114" i="78"/>
  <c r="X108" i="78"/>
  <c r="F108" i="78"/>
  <c r="C108" i="78"/>
  <c r="X87" i="78"/>
  <c r="C88" i="78"/>
  <c r="X88" i="78"/>
  <c r="F88" i="78"/>
  <c r="C68" i="78"/>
  <c r="B71" i="78"/>
  <c r="X39" i="78"/>
  <c r="F39" i="78"/>
  <c r="F44" i="78"/>
  <c r="B44" i="78"/>
  <c r="X38" i="78"/>
  <c r="F38" i="78"/>
  <c r="F43" i="78"/>
  <c r="B43" i="78"/>
  <c r="F93" i="78"/>
  <c r="F87" i="78"/>
  <c r="F122" i="78"/>
  <c r="F132" i="78"/>
  <c r="X149" i="78"/>
  <c r="F149" i="78"/>
  <c r="B173" i="78"/>
  <c r="X26" i="78"/>
  <c r="AA26" i="78"/>
  <c r="AC143" i="78"/>
  <c r="AC147" i="78"/>
  <c r="AC148" i="78"/>
  <c r="AC150" i="78"/>
  <c r="AC151" i="78"/>
  <c r="Y142" i="78"/>
  <c r="M142" i="78"/>
  <c r="V140" i="78"/>
  <c r="X142" i="78"/>
  <c r="F154" i="78"/>
  <c r="X68" i="78"/>
  <c r="F68" i="78"/>
  <c r="C124" i="78"/>
  <c r="X164" i="78"/>
  <c r="F164" i="78"/>
  <c r="X167" i="78"/>
  <c r="F167" i="78"/>
  <c r="F173" i="78"/>
  <c r="AA67" i="78"/>
  <c r="AA68" i="78"/>
  <c r="X110" i="78"/>
  <c r="F110" i="78"/>
  <c r="F115" i="78"/>
  <c r="B74" i="78"/>
  <c r="C111" i="78"/>
  <c r="X148" i="78"/>
  <c r="F148" i="78"/>
  <c r="F155" i="78"/>
  <c r="B174" i="78"/>
  <c r="AC61" i="78"/>
  <c r="C169" i="78"/>
  <c r="X111" i="78"/>
  <c r="F111" i="78"/>
  <c r="AC162" i="78"/>
  <c r="AA163" i="78"/>
  <c r="AA164" i="78"/>
  <c r="AA165" i="78"/>
  <c r="AC102" i="78"/>
  <c r="AB106" i="78"/>
  <c r="AC106" i="78"/>
  <c r="AC80" i="78"/>
  <c r="AC81" i="78"/>
  <c r="AC85" i="78"/>
  <c r="AC87" i="78"/>
  <c r="AC89" i="78"/>
  <c r="AC90" i="78"/>
  <c r="Y79" i="78"/>
  <c r="M79" i="78"/>
  <c r="V77" i="78"/>
  <c r="AC125" i="78"/>
  <c r="AC126" i="78"/>
  <c r="AB128" i="78"/>
  <c r="AC128" i="78"/>
  <c r="AC129" i="78"/>
  <c r="AC122" i="78"/>
  <c r="AC123" i="78"/>
  <c r="Y121" i="78"/>
  <c r="M121" i="78"/>
  <c r="V119" i="78"/>
  <c r="B132" i="78"/>
  <c r="AC38" i="78"/>
  <c r="Y36" i="78"/>
  <c r="M36" i="78"/>
  <c r="V34" i="78"/>
  <c r="F70" i="78"/>
  <c r="AA61" i="78"/>
  <c r="AB61" i="78"/>
  <c r="AB53" i="78"/>
  <c r="AC53" i="78"/>
  <c r="X24" i="78"/>
  <c r="F24" i="78"/>
  <c r="F29" i="78"/>
  <c r="F19" i="78"/>
  <c r="AA40" i="78"/>
  <c r="B73" i="78"/>
  <c r="F104" i="78"/>
  <c r="X25" i="78"/>
  <c r="F25" i="78"/>
  <c r="AA102" i="78"/>
  <c r="AB102" i="78"/>
  <c r="F102" i="78"/>
  <c r="AA89" i="78"/>
  <c r="J7" i="78"/>
  <c r="U77" i="78"/>
  <c r="AC107" i="78"/>
  <c r="AC109" i="78"/>
  <c r="AC110" i="78"/>
  <c r="J10" i="78"/>
  <c r="U140" i="78"/>
  <c r="J9" i="78"/>
  <c r="U119" i="78"/>
  <c r="B113" i="78"/>
  <c r="F113" i="78"/>
  <c r="Y101" i="78"/>
  <c r="M101" i="78"/>
  <c r="V99" i="78"/>
  <c r="AB163" i="78"/>
  <c r="F171" i="78"/>
  <c r="AC62" i="78"/>
  <c r="AC63" i="78"/>
  <c r="AC64" i="78"/>
  <c r="AC66" i="78"/>
  <c r="AC67" i="78"/>
  <c r="AB40" i="78"/>
  <c r="AA41" i="78"/>
  <c r="U34" i="78"/>
  <c r="J5" i="78"/>
  <c r="AA62" i="78"/>
  <c r="AB62" i="78"/>
  <c r="AB63" i="78"/>
  <c r="AB64" i="78"/>
  <c r="AB67" i="78"/>
  <c r="H17" i="80"/>
  <c r="L12" i="81"/>
  <c r="AA7" i="78"/>
  <c r="I18" i="81"/>
  <c r="AA10" i="78"/>
  <c r="H32" i="80"/>
  <c r="AA5" i="78"/>
  <c r="H7" i="80"/>
  <c r="V6" i="81"/>
  <c r="U99" i="78"/>
  <c r="J8" i="78"/>
  <c r="AC163" i="78"/>
  <c r="AA166" i="78"/>
  <c r="AB166" i="78"/>
  <c r="Y52" i="78"/>
  <c r="M52" i="78"/>
  <c r="V50" i="78"/>
  <c r="V12" i="81"/>
  <c r="AA9" i="78"/>
  <c r="H26" i="80"/>
  <c r="AA8" i="78"/>
  <c r="R12" i="81"/>
  <c r="H23" i="80"/>
  <c r="E8" i="78"/>
  <c r="Y6" i="78"/>
  <c r="AA167" i="78"/>
  <c r="AA169" i="78"/>
  <c r="AB167" i="78"/>
  <c r="AC167" i="78"/>
  <c r="AC166" i="78"/>
  <c r="AA168" i="78"/>
  <c r="J6" i="78"/>
  <c r="U50" i="78"/>
  <c r="Y162" i="78"/>
  <c r="M162" i="78"/>
  <c r="V160" i="78"/>
  <c r="AA6" i="78"/>
  <c r="E6" i="78"/>
  <c r="Y5" i="78"/>
  <c r="F12" i="81"/>
  <c r="H14" i="80"/>
  <c r="J11" i="78"/>
  <c r="U160" i="78"/>
  <c r="AA11" i="78"/>
  <c r="P18" i="81"/>
  <c r="H35" i="80"/>
  <c r="E10" i="78"/>
  <c r="Y7" i="78"/>
  <c r="AB18" i="78" l="1"/>
  <c r="AB19" i="78" s="1"/>
  <c r="AB23" i="78" s="1"/>
  <c r="AA25" i="78" l="1"/>
  <c r="AA24" i="78"/>
  <c r="AB24" i="78" s="1"/>
  <c r="AB26" i="78" s="1"/>
  <c r="AA23" i="78"/>
  <c r="Y17" i="78" l="1"/>
  <c r="M17" i="78" s="1"/>
  <c r="V15" i="78" s="1"/>
  <c r="J4" i="78" l="1"/>
  <c r="U15" i="78"/>
  <c r="E4" i="78" l="1"/>
  <c r="P6" i="81"/>
  <c r="H4" i="80"/>
  <c r="AA4" i="78"/>
  <c r="E12" i="78" l="1"/>
  <c r="Y4" i="78"/>
</calcChain>
</file>

<file path=xl/sharedStrings.xml><?xml version="1.0" encoding="utf-8"?>
<sst xmlns="http://schemas.openxmlformats.org/spreadsheetml/2006/main" count="862" uniqueCount="489">
  <si>
    <t>Información de la sesión de diagnóstico</t>
  </si>
  <si>
    <t>Organización</t>
  </si>
  <si>
    <t>Fecha diagnóstico</t>
  </si>
  <si>
    <t>dd/mm/aaaa</t>
  </si>
  <si>
    <t>Nombre de organización</t>
  </si>
  <si>
    <t>Nombre de la Organización</t>
  </si>
  <si>
    <t>Estado</t>
  </si>
  <si>
    <t>Municipio</t>
  </si>
  <si>
    <t>Dirección de oficina</t>
  </si>
  <si>
    <t>Teléfono</t>
  </si>
  <si>
    <t>Nombre completo</t>
  </si>
  <si>
    <t>Cargo</t>
  </si>
  <si>
    <t>Correo electrónico</t>
  </si>
  <si>
    <t>Equipo evaluador</t>
  </si>
  <si>
    <t>Metodología e Instrucciones</t>
  </si>
  <si>
    <t>Objetivos</t>
  </si>
  <si>
    <t>Aplicación de la herramienta OPI</t>
  </si>
  <si>
    <r>
      <t>*Se sugiere que el grupo se coloque en forma de herradura de forma que pueda participar y ver los materiales que se presenten con el proyector.
1. Se repartirá a cada integrante del grupo un conjunto de tarjetas con valores del 1 al 4.
2. La facilitadora o facilitador explicará que la herramienta OPI está compuesta por 4 dominios con 2 subdominios cada uno, es decir, tiene un total de 8 rubros por contestar.
3. La persona facilitadora comenzará por leer (o le pedirá a una persona del equipo) la definición del dominio y después explicará el primer subdominio. Por ejemplo, iniciará con la lectura de "Efectividad" y procederá con la explicación sobre qué es el subdominio de "Resultados". 
Nota: Podrá proyectarse la pestaña "</t>
    </r>
    <r>
      <rPr>
        <i/>
        <sz val="14"/>
        <color theme="1"/>
        <rFont val="Calibri"/>
        <family val="2"/>
        <scheme val="minor"/>
      </rPr>
      <t>OPI Orig</t>
    </r>
    <r>
      <rPr>
        <sz val="14"/>
        <color theme="1"/>
        <rFont val="Calibri"/>
        <family val="2"/>
        <scheme val="minor"/>
      </rPr>
      <t>i", o bien, entregarle una copia impresa a cada integrante.</t>
    </r>
  </si>
  <si>
    <r>
      <t>4. Para cada subdominio, todas y todos los integrantes del grupo deberá elegir un nivel de desempeño organizacional (desplegados de forma horizontal a lo largo de la hoja) y colocar la tarjeta correspondiente a ese nivel boca a bajo para que, una vez que todos hayan elegido su respuesta, al mismo tiempo la mostrarán.
Nota: Dependiendo de la decisión de la persona facilitadora, podrán mostrar la respuesta elegida antes de contestar las preguntas de la pestaña "</t>
    </r>
    <r>
      <rPr>
        <i/>
        <sz val="14"/>
        <color theme="1"/>
        <rFont val="Calibri"/>
        <family val="2"/>
        <scheme val="minor"/>
      </rPr>
      <t>OPI (2</t>
    </r>
    <r>
      <rPr>
        <sz val="14"/>
        <color theme="1"/>
        <rFont val="Calibri"/>
        <family val="2"/>
        <scheme val="minor"/>
      </rPr>
      <t>)" o después de hacerlo.
5. La facilitadora/o proyectará la pestaña de "OPI (2)" y leerá las preguntas generadoras ubicadas del lado izquierdo y desplegará una lista de posibles opciones de respuesta. 
6. Elegirá la respuesta referida por la mayoría, fomentará el consenso y el diálogo entre el grupo respecto a las respuestas elegidas. Mientras transcurre la discusión, la persona facilitadora deberá registrar las observaciones y la evidencia mencionada por el grupo en la columna ubicada del lado derecho.</t>
    </r>
  </si>
  <si>
    <t>7. Sólo si la organización cuenta con la evidencia requerida por un nivel de desempeño, puede quedar establecido que ese es su nivel de desempeño organizacional. De otro modo, es fundamental que la persona facilitadora revise con el grupo si resulta pertinente identificar a la organización en un nivel menor de desempeño.
8. Al finalizar el diagnóstico, la persona facilitadora podrá proceder a la hoja de gráficas para mostrar a la organización los resultados preliminares. Es importante que la persona facilitadora aclare que se trata de una línea base y que los resultados pueden modificarse a partir de la revisión de la documentación requerida por el diagnóstico.
Nota: Se recomienda que al concluir cada sesión de trabajo se realice un cierre apreciativo.
9. Una vez que se haya concluido la aplicación de las herramientas OCA+ y OPI, el equipo evaluador puede proceder a revisar los documentos/evidencia existentes correspondientes mencionados en los ejes estratégicos o los dominios de OPI, con la finalidad de registrar su existencia y observaciones con relación a la calidad del documento y oportunidades de mejora.</t>
  </si>
  <si>
    <t>Cierre apreciativo</t>
  </si>
  <si>
    <t>Al finalizar la aplicación de herramientas de diagnóstico se sugiere realizar un cierre apreciativo con el grupo participante. A continuación se enlistan algunas preguntas generadoras:
1. ¿Cómo se sintieron durante la sesión?
2. ¿Están de acuerdo con las respuestas emitidas en los ejes y las observaciones presentadas?
3. ¿Cuál fue el criterio en el que más diferencias hubo respecto a la situación actual de la organización?
4. ¿Después del diagnóstico, cuál consideran que es el eje estratégico que sería prioritario fortalecer?
Registro de observaciones del grupo:</t>
  </si>
  <si>
    <t>Nota metodológica de herramientas de diagnóstico</t>
  </si>
  <si>
    <t>Glosario de conceptos, ejes estratégicos y documentación clave</t>
  </si>
  <si>
    <t>Glosario</t>
  </si>
  <si>
    <t>Acciones afirmativas</t>
  </si>
  <si>
    <t>Aplicación de políticas que dan a un determinado grupo social minoritario o que históricamente haya sufrido discriminación, un trato preferencial en el acceso o distribución de ciertos recursos, servicios y bienes. Las acciones afirmativas buscan mejorar la calidad de vida de los grupos desfavorecidos y compensarlos por los perjuicios o la discriminación de la que han sido víctimas. Un ejemplo son las cuotas de género o identidad sexual.</t>
  </si>
  <si>
    <t>Acciones de incidencia</t>
  </si>
  <si>
    <t>Actividades con el objetivo de influir sobre las políticas públicas, las decisiones de asignación de recursos dentro de los sistemas políticos, y las decisiones de gobernantes, instituciones y otros actores públicos. La incidencia incluye campañas en medios, conferencias, publicaciones, encuestas, difusión, cabildeo, entre otras.</t>
  </si>
  <si>
    <t>Análisis del entorno político</t>
  </si>
  <si>
    <t>Discusión sobre el contexto local, los actores políticos relevantes, la posición de la organización dentro del sistema y la correlación de fuerzas ante los temas de coyuntura.</t>
  </si>
  <si>
    <t>Auditoría externa</t>
  </si>
  <si>
    <t>Evaluación independiente y externa de los registros, procesos, funciones y desempeño de una organización, con el objetivo de comprobar su ccumplimiento con las leyes y reglamentos aplicables.</t>
  </si>
  <si>
    <t>Asamblea</t>
  </si>
  <si>
    <t>Es el órgano supremo de la organización. Está integrada por todos los socios. Tiene todas las atribuciones y representación para decidir sobre cualquier asunto que interese o afecte a la organización.</t>
  </si>
  <si>
    <t>Capital humano (eje estratégico)</t>
  </si>
  <si>
    <t>Criterios y temas de la organizaciónvinculados a las relaciones humanas dentro de la organización, tales como los procesos de gestión de personal, los sistemas de pago y las políticas de selección de postulantes.</t>
  </si>
  <si>
    <t>Código de conducta</t>
  </si>
  <si>
    <t>Declaración de principios y valores que establece expectativas y estándares obligatorios sobre la conducta de una organización, un organismo gubernamental, una compañía, un grupo de per- sonas a liadas o un individuo, incluidos los niveles mínimos de cumplimiento y las medidas disciplinarias en caso de omisión, para la organización, su personal y los voluntarios.
El objetivo de dicho mecanismo es procurar que impere una con- ducta digna y ética que responda a las necesidades de la socie- dad y que oriente su desempeño.</t>
  </si>
  <si>
    <t>Conflicto de interés</t>
  </si>
  <si>
    <t>La posible afectación del desempeño imparcial y objetivo de las funciones de los Servidores Públicos o empleados del sector pri- vado, academia y sociedad civil, ocasionando la intervención por motivo de su empleo, cargo o comisión en cualquier forma, en la atención, tramitación o resolución de asuntos, en los cuales ten- ga intereses personales, familiares o de negocios, o contravengan lo establecido en la Ley.</t>
  </si>
  <si>
    <t>Comunicación externa (eje estratégico)</t>
  </si>
  <si>
    <t>Temas y criterios vinculados a la planeación, implementación y medición de la comunicación externa de la organización.</t>
  </si>
  <si>
    <t>Consejo consultivo</t>
  </si>
  <si>
    <t>Es órgano colegiado y plural, integrado por personas expertas de diversos sectores de la sociedad, que tiene la función de proponer, analizar y emitir su opinión sobre  acerca de las líneas de trabajo de la organización.</t>
  </si>
  <si>
    <t>Consejo directivo</t>
  </si>
  <si>
    <t>Es el órgano ejecutivo de la organización. Tiene la representación de la Asamblea con toda clase de facultades, salvo las que expresamente quedan atribuidas, en los Estatutos, a la Asamblea General y al Presidente. Marca las directrices para el desarrollo de las actividades y proyectos, aprueba propuestas, proyectos y nuevas incorporaciones. Está integrada por el Presidente y entre diez y veinte miembros.</t>
  </si>
  <si>
    <t>Donataria autorizada</t>
  </si>
  <si>
    <t>Es una organización civil o fideicomiso que cuenta con autorización por parte del Servicio de Administración Tributaria (SAT), para recibir donativos deducibles del Impuesto Sobre la Renta, pueden ser asociación civil (AC), sociedad comercial (SC) o persona moral con fines de interés público (IAP).</t>
  </si>
  <si>
    <t>Ejecución presupuestaria</t>
  </si>
  <si>
    <t xml:space="preserve">Proceso que incorpora diversas fases del proceso presupuestal, dentro de las cuales se encuentra: el programa de caja y el control presupuestal, que contempla el control político y el control financiero y económico. </t>
  </si>
  <si>
    <t>Estándar internacional</t>
  </si>
  <si>
    <t>Medida aceptada para un producto de asistencia humanitaria o la entrega de un servicio recomendados por organizaciones internacionales relevantes.</t>
  </si>
  <si>
    <t>Estímulos salariales y no salariales</t>
  </si>
  <si>
    <t>Medidas para incentivar o estimular a los trabajadores a observar una conducta determinada o alcanzar un resultado superior al exigible (mejorar los rendimientos).</t>
  </si>
  <si>
    <t>Estrategia de comunicación</t>
  </si>
  <si>
    <t>Herramienta para definir la identidad de la organización,  establecer los objetivos de comunicación y planificar las acciones, mecanismos y mensajes más adecuados posicionar a la organización en los términos deseados.</t>
  </si>
  <si>
    <t>Estrategias de mejora continua</t>
  </si>
  <si>
    <t>Mecanismos definidos para identificar areas de oportunidadd, generar propuestas de solución, implementar dichas propuestas y recibir retroalimentación acerca de la efectividad de las soluciones.</t>
  </si>
  <si>
    <t>Género e inclusión (eje estratégico)</t>
  </si>
  <si>
    <t>Temas y criterios acerca de políticas de género,  transversalización de la perspectiva de género, estructura organizacional, igualdad de oportunidades, protocolos de actuación y mecanismos de monitoreo de la aplicación de las políticas de género y protocolos.</t>
  </si>
  <si>
    <t>Gestión de programas (eje estratégico)</t>
  </si>
  <si>
    <t>Temas y criterios referentes al diseño de programas, la vinculación con la población objetivo, el establecimiento de alianzas estratégicas, la participación en redes y la procuración de fondos.</t>
  </si>
  <si>
    <t>Gestión de recursos (eje estratégico)</t>
  </si>
  <si>
    <t xml:space="preserve">Temas y criterios vinculados al estado y manejo de recursos materiales, recursos de información, recursos financieros y recursos para subvenciones. </t>
  </si>
  <si>
    <t>Grupos de interés/Terceros interesados/Stakeholders</t>
  </si>
  <si>
    <t>Todas las personas u grupos que pueden verse afectados por el logro de los propósitos de la orgnización.Por ejemplo: población objetivo, proveedores, financiadores, ciudadanía, entre otros.</t>
  </si>
  <si>
    <t>Indicador</t>
  </si>
  <si>
    <r>
      <t>Un indicador es una comparación entre dos o más tipos de datos que sirve para elaborar una medida cuantitativa o una observación cualitativa.
Sirven para medir los resultados reales en comparación con los resultados esperados. Los</t>
    </r>
    <r>
      <rPr>
        <b/>
        <sz val="14"/>
        <color theme="1"/>
        <rFont val="Calibri"/>
        <family val="2"/>
      </rPr>
      <t xml:space="preserve"> indicadores de resultado</t>
    </r>
    <r>
      <rPr>
        <sz val="14"/>
        <color theme="1"/>
        <rFont val="Calibri"/>
        <family val="2"/>
      </rPr>
      <t xml:space="preserve"> miden un logro finito durante la implementación de un programa, actividad, servicio, evento, o participación (por ejemplo, la cantidad de personas capacitadas, la cantidad de personas que reciben acompañamiento psicosocial, etc.).
Los </t>
    </r>
    <r>
      <rPr>
        <b/>
        <sz val="14"/>
        <color theme="1"/>
        <rFont val="Calibri"/>
        <family val="2"/>
      </rPr>
      <t>indicadores de desempeño/impacto</t>
    </r>
    <r>
      <rPr>
        <sz val="14"/>
        <color theme="1"/>
        <rFont val="Calibri"/>
        <family val="2"/>
      </rPr>
      <t xml:space="preserve"> miden cambios a mediano o largo plazo o beneficios que resultan de las actividades y resultados del programa (por ejemplo, porcentaje de mujeres específicas que informan una mejora en su sentido de seguridad y bienestar).
Un indicador debe ser construido con un claro criterio de utilidad, para asegurar la disponibilidad de los datos y resultados más relevantes en el menor tiempo posible y con un menor costo.</t>
    </r>
  </si>
  <si>
    <t>Informe anual de actividades</t>
  </si>
  <si>
    <t>Publicación que reúne los principales programas, actividades, procesos y logros de la organización, con cifras y materiales relevantes a la población objetivo, medios de comunicación, organizaciones sociales y la ciudadanía en general.</t>
  </si>
  <si>
    <t>Línea base</t>
  </si>
  <si>
    <t>Descripción de las condiciones predominantes al comienzo de la intervención, generada con la finalidad de medir el progreso con precisión. permite medir el progreso  Los datos iniciales de desempeño deben ser tanto cuantitativos como cualitativos.</t>
  </si>
  <si>
    <t>Lineamientos para extravío y robo de equipamiento</t>
  </si>
  <si>
    <t>Conjunto de instrucciones de prevención y actuación ante casos de robo y extravío, con la finalidad de garantizar la protección de la información, la denuncia de incidentes y la recuperación y adquisición de equipamiento.</t>
  </si>
  <si>
    <t>Manual de organización</t>
  </si>
  <si>
    <t>Documento que reúne las políticas, los planes, los reglamentos, el código de conducta, los organigramas, los perfiles de cargos, el sistema de pagos, las guías sobre la composición y funciones de las áreas, los protocolos de actuación y los mecanismos para garantizar el cumplimiento de lo establecido.</t>
  </si>
  <si>
    <t>Manual de procesos</t>
  </si>
  <si>
    <t>Documento que detalla los pocedimientos organizacionales (distintos a los procedimientos de los programas), que normalmente incluye: etapas de procesos, tiempos programados para cada etapa, responsables de los procesos, diagramas de flujo y criterios de cumplimiento.</t>
  </si>
  <si>
    <t>Mapeo de medios de comunicación estratégicos</t>
  </si>
  <si>
    <t>Análisis documentado que identifica y caracteriza a los medios de comunicación relevantes a nivel local, nacional e internacional, con finalidad de ampliar la cobertura, posicionar temas en espacios estratégicos y fortalecer vínculos con comunicadores clave.</t>
  </si>
  <si>
    <t>Marco normativo</t>
  </si>
  <si>
    <t>Legislación, reglamentos y jurisprudencia, a nivel local, nacional e internacional, relacionadas a las líneas de trabajo de la organización, sus objetivos estratégicos y sus programas y actividades.</t>
  </si>
  <si>
    <t>Matriz de indicadores</t>
  </si>
  <si>
    <t>Documento que reúne los indicadores de resultados y desempeño, en un formato que permita dar seguimiento puntual a su cumplimiento progresivo.</t>
  </si>
  <si>
    <t>Meta de desempeño</t>
  </si>
  <si>
    <t>Las metas de desempeño miden los resultados específicos planeados que se quiere alcanzar dentro de un marco de tiempo explícito, y pueden ser cualitativas o cuantitativas.</t>
  </si>
  <si>
    <t>Misión, visión y valores</t>
  </si>
  <si>
    <t>La misión es el objetivo principal de la organización que define su razón de ser.
La visión se refiere a las condiciones ideales que busca generar la organización con sus diferentes líneas de trabajo.</t>
  </si>
  <si>
    <t>Monitoreo y evaluación (eje estratégico)</t>
  </si>
  <si>
    <t xml:space="preserve">Temas y criterios referentes a metas, indicadores, cuantificación de logros, mecanismos de monitoreo, sistemas de evaluación e informes de hallazgos. </t>
  </si>
  <si>
    <t>Objetivos estratégicos</t>
  </si>
  <si>
    <t>Objetivos planteados por una organización para lograr determinadas metas y alcanzar a largo plazo una posición particular en el sistema en el que opera.</t>
  </si>
  <si>
    <t>Perfiles de cargo</t>
  </si>
  <si>
    <t xml:space="preserve">Documentos que describen las funciones de cada cargo, las características del trabajo a realizar, así como los requisitos y cualidades necesarias para desempeñar dicho cargo. Los perfiles de cargo se apegan a la estructura organizacional y el organigrama. </t>
  </si>
  <si>
    <t>Plan de alianzas estratégicas</t>
  </si>
  <si>
    <t>Documento que reúne los criterios y mecanismos para establecer alianzas con actores estratégicos, definir la participación en redes y fortalecer vínculos a nivel local, regional, nacional e internacional.</t>
  </si>
  <si>
    <t>Plan de capacitación</t>
  </si>
  <si>
    <t>Propuesta concreta de formación del equipo que establece objetivos de capacitación alineados a la planeación estratégica, mecanismos de diagnóstico de las necesidades de capacitación, criterios para la planeación de capacitaciones, recursos de formación disponibles y proyección de las capacitaciones del equipo a cortom mediano y largo plazo.</t>
  </si>
  <si>
    <t>Plan de comunicación anual</t>
  </si>
  <si>
    <t>Documento alineado a la estrategia de comunicación que detalla las líneas de trabajo, campañas, acciones de incidenciay proyectos de comunicación previstos para el año. El plan de comunicación incluye actividades, cronogramas, presupuestos y mecanismos de colaboración con otras áreas de la organización.</t>
  </si>
  <si>
    <t>Plan de monitoreo y evaluación</t>
  </si>
  <si>
    <t>Conjunto de estrategias de recolección de datos rutinarios para medir los avances hacia el cumplimiento de objetivos. Se utiliza para llevar un registro del desempeño de la organización a lo largo del tiempo, y su propósito es ayudar a los interesados pertinentes a tomar decisiones informadas respecto a la eficacia de los programas y el uso eficiente de los recursos.
Un plan de monitoreo y evaluación debe especificar:
- Objetivos
- Indicadores, cada uno con su propio objetivo realista usando datos de
referencia como comparación
- La fuente, el método y el plazo de tiempo para la recolección de datos
- El equipo o individuo responsable de las tareas de monitoreo
- Los procedimientos de evaluación de calidad de datos
- Las limitaciones de monitoreo conocidas
- Los planes para el análisis, informe, revisión y uso de los datos
- La efectividad de las actividades y el logro de los objetivos
- Las lecciones aprendidas y las mejores prácticas</t>
  </si>
  <si>
    <t>Plan de procuración de fondos</t>
  </si>
  <si>
    <t>Documento que incluye las tareas y estrategias para captar y generar fondos, los responsables de cada actividad y un cronograma para su realización. Un plan de procuración de fondos debe priorizar actividades y fuentes que ofrezcan las mayores posibilidades de obtener recursos.
El plan de procuración de fondos también contempla fuentes de autofinanciamiento, esto es, actividades para obtener ganancias y garantizar la sustentabilidad de la organización. Para las organizacione está permitido obtener ganancias siempre y cuando éstas sean utilizadas para el cumplimiento de su misión.</t>
  </si>
  <si>
    <t>Plan de protección civil</t>
  </si>
  <si>
    <t>Conjunto de estrategias y mecanismos acordados para que las y los integrantes de una organización sepan qué actividades realizar antes, durante y después de una emergencia o desastre. El Plan permite conocer qué tan segura son las instalaciones y sus alrededores, así como diseñar rutas de evacuación y motivar la participación en simulacros.</t>
  </si>
  <si>
    <t>Plan de seguridad</t>
  </si>
  <si>
    <t>Conjunto de sistemas de administración de seguridad operativa, específicos para la organización y su área de operación.
Un protocolo de seguridad debe incluir:
- Análisis de contexto
- Análisis de amenazas,
- Análisis de vulnerabilidad
- La planificación de contingencia para las situaciones de emergencia importantes
- Medidas de mitigación de riesgos</t>
  </si>
  <si>
    <t>Planeación estratégica (eje estratégico)</t>
  </si>
  <si>
    <t>Temas y criterios referentes al proceso de planeación estratégica, la definición de objetivos estratégicos, el funcionamiento del Consejo y la Asamblea, la estructura organizacional, el liderazgo y la cultura organizacional.</t>
  </si>
  <si>
    <t>Plan estratégico a largo plazo</t>
  </si>
  <si>
    <t>Documento que presenta objetivos estratégicos, resultados esperados, plazos y estrategias puntuales que consideran presupuestos y contexto para que la organización alcance dichos objetivos.
El plan estratégico es el resultado de un proceso de discusión, elaboración, desarrollo e implementación.
A mediano o largo plazo, con la finalidad de alcanzar objetivos y metas planteadas. La planeación estratégica proyecta el rumbo de la organización, en función de sus necesidades fundamentales, el contexto y las oportunidades a futuro.</t>
  </si>
  <si>
    <t>Plan operativo anual (POA)</t>
  </si>
  <si>
    <t>Documento que establece los objetivos del año y las estrategias para lograr dichos objetivos. El plan operativo, alineado al plan estratégico, debe considerar el marco en el que se desarrollará cada proyecto/actividad, así como las necesidades de la organización.
El desarrollo del plan operativo anual implica una fase de planificación (considerando equipos y suministros), un fase de programación de actividades y una fase para definir mecanismos de monitoreo y evaluación del cumplimiento progresivo de objetivos.</t>
  </si>
  <si>
    <t>Población objetivo</t>
  </si>
  <si>
    <t>Personas beneficiarias pretendidas y elegidas para recibir asistencia con base en criterios antropométricos o socioeconómicos.</t>
  </si>
  <si>
    <t>Política de administración de personal</t>
  </si>
  <si>
    <t>Conjunto de reglas y lineamientos referentes al reclutamiento de personal/practicantes/voluntarios, el sistema de pagos, los horarios laborales, las vacaciones y ausencias, los estímulos salariales y no salariales, las acciones afirmativas, la cantidad de horas laborables, la renovación de contratos, entre otros.</t>
  </si>
  <si>
    <t>Política de evaluación de procesos organizacionales</t>
  </si>
  <si>
    <t>Mecanismos para revisar de forma periódica el funcionamiento de los procesos organizacionales (por ejemplo, traslados y adquisiciones), su efectividad y su eficiencia.</t>
  </si>
  <si>
    <t>Política de respaldo de información</t>
  </si>
  <si>
    <t>Reglas e instrucciones para el respaldo periódico de información en equipos de cómputo mediante herramientas específicas como, por ejemplo, discos duros externos y servidores.</t>
  </si>
  <si>
    <t>Política de traspaso de responsabilidades</t>
  </si>
  <si>
    <t xml:space="preserve">Conjunto de instrucciones y criterios para aplicar mecanismos que garanticen una salida ordenada de personal, la preservación de la información, el transpaso de responsabilidadespara que el equipo de la organización </t>
  </si>
  <si>
    <t>Política/plan de género</t>
  </si>
  <si>
    <t>Conjunto de estrategias para promover la equidad entre hombres y mujeres en términos de derechos, libertades, condiciones y oportunidades para alcanzar su potencial y contribuir al desarrollo económico, social y cultural, reconociendo sus aportes diversos.</t>
  </si>
  <si>
    <t>Política de gestión del conocimiento</t>
  </si>
  <si>
    <t>Posicionamiento de la organización acerca de la difusión del conocimiento adquirido, el aprendizaje continuo y el intercambio de ideas. Una política de gestión del conocimiento suele incluir herramientas, iniciativas y procedimientos para lograr un aprovechamiento real y efectivo del capital intelectual de la organización.</t>
  </si>
  <si>
    <t>Presupuesto organizacional</t>
  </si>
  <si>
    <t>Conjunto de los gastos e ingresos previstos para el conjunto de áreas, programas y actividades de la organización, para un determinado periodo de tiempo.</t>
  </si>
  <si>
    <t>Proceso de inducción</t>
  </si>
  <si>
    <t>Conjunto de pasos para la presentar y explicar, a nuevas personas que se integran (personal, voluntarias, practicantes), la historia de la organización, sus líneas de trabajo, la estructura y responsabilidades establecidas, las políticas de la organización, su perspectiva de género, el funcionamiento del área en la que colaborará y las funciones específicas que desempeñará.</t>
  </si>
  <si>
    <t>Promoción de calidad de vida (salud, cuidados)</t>
  </si>
  <si>
    <t>Medidas institucionalizadas para preservar la salud física y mental de las personas colaboradoras dentro y fuera de los espacios de trabajo. Puede incluir flexibilización de horarios, servicios de contención individual y colectiva, un fondo para actividades recreativas y deportivas, entre otroas medidas.</t>
  </si>
  <si>
    <t>Protocolo de actuación para prevenir y reaccionar en casos de acoso y hostigamiento</t>
  </si>
  <si>
    <t>Documento con conjunto de procedimientos específicos para la prevención de casos de acoso y hostigamiento, el señalamiento de conductas inapropiadas, el acompañamiento a las víctimas y la aplicación de las sanciones correspondientes en caso de incumplimiento.</t>
  </si>
  <si>
    <t>Protocolo de actuación para prevenir y reaccionar en casos de discriminación</t>
  </si>
  <si>
    <t>Documento con conjunto de procedimientos específicos para prevención de casos de discriminación, el señalamiento de conductas inapropiadas, el acompañamiento a las víctimas y la aplicación de las sanciones correspondientes en caso de incumplimiento.</t>
  </si>
  <si>
    <t>Rendición de cuentas</t>
  </si>
  <si>
    <t>Tipo de resultado que se transparenta para demostrar que se hace responsable de la gestión. Aunque tiende a traducirse “accountability” como “rendición de cuentas”, el segundo término no es sinónimo y se inclina más por “responsabilidad” o “hacerse responsable de”.</t>
  </si>
  <si>
    <t>Subvenciones</t>
  </si>
  <si>
    <t>Recursos de financiadores o propios de la organización, transferidos a organizaciones postulantes, en forma de donativos, para la realización de proyectos específicos.</t>
  </si>
  <si>
    <t>Transversalización de la perspectiva de género</t>
  </si>
  <si>
    <t>Enfoque que busca visibilizar, en todos los ámbitos organizacionales, la construcción social y cultural de la desigualdad entre hombres y mujeres,  y proponer medidas para contrarrestar dicha construcción.</t>
  </si>
  <si>
    <t>RESULTADOS</t>
  </si>
  <si>
    <t>Preguntas Generadoras</t>
  </si>
  <si>
    <t>Respuesta</t>
  </si>
  <si>
    <t>Situación Actual</t>
  </si>
  <si>
    <t xml:space="preserve">Recomendaciones </t>
  </si>
  <si>
    <t>Documentación / Evidencia</t>
  </si>
  <si>
    <t/>
  </si>
  <si>
    <t>Índice de Desempeño Organizacional (Organizational Performance Index (OPI)</t>
  </si>
  <si>
    <t>1. Efectividad</t>
  </si>
  <si>
    <t>Habilidad de la organización para llevar a cabo sus programas con una alta calidad y mejorar de manera continua la operación de los programas de acuerdo con su misión y metas (meta entendida como finalidad u objetivo)</t>
  </si>
  <si>
    <t>1.1 Resultados</t>
  </si>
  <si>
    <t>Puntaje 
(máximo 4)</t>
  </si>
  <si>
    <t>Nivel</t>
  </si>
  <si>
    <r>
      <t xml:space="preserve">¿La organización </t>
    </r>
    <r>
      <rPr>
        <sz val="12"/>
        <color rgb="FF008000"/>
        <rFont val="Calibri"/>
        <family val="2"/>
        <scheme val="minor"/>
      </rPr>
      <t>tiene</t>
    </r>
    <r>
      <rPr>
        <sz val="12"/>
        <color theme="1"/>
        <rFont val="Calibri"/>
        <family val="2"/>
        <scheme val="minor"/>
      </rPr>
      <t xml:space="preserve"> definidos objetivos de outcome (resultados) para sus programas y servicios?</t>
    </r>
  </si>
  <si>
    <t>a. No</t>
  </si>
  <si>
    <r>
      <t xml:space="preserve">¿La organización </t>
    </r>
    <r>
      <rPr>
        <sz val="12"/>
        <color rgb="FF008000"/>
        <rFont val="Calibri"/>
        <family val="2"/>
        <scheme val="minor"/>
      </rPr>
      <t>cuenta</t>
    </r>
    <r>
      <rPr>
        <sz val="12"/>
        <rFont val="Calibri"/>
        <family val="2"/>
        <scheme val="minor"/>
      </rPr>
      <t xml:space="preserve"> con un plan de monitoreo?</t>
    </r>
  </si>
  <si>
    <t>El Plan incluye:</t>
  </si>
  <si>
    <t>Incluye outcome (resultados) claramente definidos</t>
  </si>
  <si>
    <t>Definición de objetivos</t>
  </si>
  <si>
    <t>Definición de indicadores</t>
  </si>
  <si>
    <t>Herramientas de medición</t>
  </si>
  <si>
    <t>¿La organización ha cumplido con los objetivos de outcome (resultados) para todos sus programas y servicios?</t>
  </si>
  <si>
    <t>a. No / Sí pero no cuenta con evidencia</t>
  </si>
  <si>
    <t>Tipos de evidencia</t>
  </si>
  <si>
    <t>¿Se asegura la calidad de los datos de outcome (resultados)?</t>
  </si>
  <si>
    <t>Nivel 1</t>
  </si>
  <si>
    <t>Nivel 2</t>
  </si>
  <si>
    <t>Nivel 3</t>
  </si>
  <si>
    <t>Nivel 4</t>
  </si>
  <si>
    <t>Plan de Monitoreo</t>
  </si>
  <si>
    <t>La organización está en el proceso de desarrollar objetivos de outcome (resultados) para los programas y servicios.</t>
  </si>
  <si>
    <t>La organización tiene definidos objetivos de outcome (resultados) para todos sus programas y servicios.</t>
  </si>
  <si>
    <t>La organización ha cumplido con más del 50% de los objetivos de outcome (resultados) para todos sus programas y servicios.</t>
  </si>
  <si>
    <t>La organización ha cumplido con más del 75% de los objetivos de outcome (resultados) para todos sus programas y servicios</t>
  </si>
  <si>
    <t>¿La organización cuenta con estándares internos que guíen sus programas y servicios?</t>
  </si>
  <si>
    <t>nivel 1</t>
  </si>
  <si>
    <t>¿La organización implementa estándares nacionales e internacionales (o buenas practicas en el sector) relevantes que guíen sus programas y servicios?</t>
  </si>
  <si>
    <t>¿La organización está involucrada en establecer nuevos estándares nacionales/ internacionales (o buenas practicas en el sector) que guíen sus programas y servicios?</t>
  </si>
  <si>
    <t>Estándares internos que guíen sus programas y servicios</t>
  </si>
  <si>
    <t>La organización está generando conciencia sobre estándares nacionales e internacionales (o buenas practicas en el sector) y/o está en el proceso de desarrollar estándares internos que guíen sus programas y servicios</t>
  </si>
  <si>
    <t>La organización está tomando pasos claros hacia el cumplimiento de estándares nacionales e internacionales (o buenas practicas en el sector) que guíen sus programas y servicios</t>
  </si>
  <si>
    <t>La organización se esfuerza constantemente y ha logrado implementar estándares nacionales e internacionales (o buenas practicas en el sector) que guíen sus programas y servicios”</t>
  </si>
  <si>
    <t>La organización constantemente alcanza estándares existentes y está involucrada en establecer nuevos estándares nacionales/ internacionales (o buenas practicas en el sector) que guíen sus programas y servicios</t>
  </si>
  <si>
    <t>* Estándares incluyen guías nacionales e internacionales; como por ejemplo, los lineamientos para dar una subvención a organizaciones de base.</t>
  </si>
  <si>
    <t>2. Eficiencia</t>
  </si>
  <si>
    <t>La habilidad de una organización para planear y presupuestar sus intervenciones consistentemente exitosas con efectividad de costos</t>
  </si>
  <si>
    <t>2.1 Prestación de Servicios</t>
  </si>
  <si>
    <r>
      <t xml:space="preserve">¿La organización tiene un plan de </t>
    </r>
    <r>
      <rPr>
        <sz val="12"/>
        <color theme="1"/>
        <rFont val="Calibri"/>
        <family val="2"/>
        <scheme val="minor"/>
      </rPr>
      <t>operaciones o plan de trabajo por escrito que describe como se llevarán a cabo los programas y servicios?</t>
    </r>
  </si>
  <si>
    <t>Check List de las características del Plan:</t>
  </si>
  <si>
    <t>El plan incluye:</t>
  </si>
  <si>
    <t>Las actividades son claras</t>
  </si>
  <si>
    <t xml:space="preserve">Las actividades son relevantes  </t>
  </si>
  <si>
    <t>Las actividades son suficientes</t>
  </si>
  <si>
    <t>Presupuesto</t>
  </si>
  <si>
    <t>Responsables (persona o unidad de trabajo)</t>
  </si>
  <si>
    <t>Responsabilidades</t>
  </si>
  <si>
    <t>Línea del tiempo o cronograma</t>
  </si>
  <si>
    <t>¿La organización ha cumplido con los programas y servicios incluidos en el plan de operaciones o de trabajo en tiempo y dentro del presupuesto?</t>
  </si>
  <si>
    <t>¿La organización ha revisado la eficacia del costos de las operaciones y servicios del programa?</t>
  </si>
  <si>
    <t>¿La organización cuenta con verificación de procesos internos que soporten los datos?</t>
  </si>
  <si>
    <t>Copia del plan de operaciones o plan de trabajo de la organización</t>
  </si>
  <si>
    <t xml:space="preserve">La organización está desarrollando un plan de operaciones o plan de trabajo por escrito que describe cómo se llevarán a cabo los programas y servicios incluyendo: actividades, presupuesto, responsabilidades y líneas de tiempo o cronogramas.  </t>
  </si>
  <si>
    <t>La organización tiene un plan de operaciones o plan de trabajo por escrito que describe como se llevarán a cabo los programas y servicios incluyendo: actividades, presupuesto, responsabilidades y líneas de tiempo o cronogramas; y la organización ha completado de manera exitosa más del 30% de los programas y servicios incluidos en el plan de operaciones o plan de trabajo en tiempo y dentro del presupuesto.</t>
  </si>
  <si>
    <t>La organización ha cumplido con más del 60% de los programas y servicios dentro del plan de operaciones o plan de trabajo a tiempo y dentro del presupuesto y han revisado la eficacia del costos de las operaciones y servicios del programa.</t>
  </si>
  <si>
    <t>La organización ha cumplido con más del 90% de los programas y servicios dentro del plan de operaciones o plan de trabajo a tiempo y dentro del presupuesto y han revisado la eficiencia de costos de las operaciones y servicios del programa.</t>
  </si>
  <si>
    <t xml:space="preserve">2.2 Alcance  </t>
  </si>
  <si>
    <t>¿La organización ha identificado y delineado una población objetivo para sus programas y servicios?</t>
  </si>
  <si>
    <t>¿La organización cuenta con un Plan de monitoreo completo?</t>
  </si>
  <si>
    <t>Identifica claramente la población objetivo</t>
  </si>
  <si>
    <r>
      <rPr>
        <sz val="12"/>
        <color theme="1"/>
        <rFont val="Calibri"/>
        <family val="2"/>
        <scheme val="minor"/>
      </rPr>
      <t>Identifica</t>
    </r>
    <r>
      <rPr>
        <sz val="12"/>
        <color theme="1"/>
        <rFont val="Calibri"/>
        <family val="2"/>
        <scheme val="minor"/>
      </rPr>
      <t xml:space="preserve"> Outputs (programas y servicios)</t>
    </r>
  </si>
  <si>
    <t>Métodos para desagregar datos sobre la población objetivo</t>
  </si>
  <si>
    <r>
      <t xml:space="preserve">¿La organización </t>
    </r>
    <r>
      <rPr>
        <sz val="12"/>
        <color theme="1"/>
        <rFont val="Calibri"/>
        <family val="2"/>
        <scheme val="minor"/>
      </rPr>
      <t>recolecta</t>
    </r>
    <r>
      <rPr>
        <sz val="12"/>
        <color theme="1"/>
        <rFont val="Calibri"/>
        <family val="2"/>
        <scheme val="minor"/>
      </rPr>
      <t xml:space="preserve"> información para monitorear los servicios ofrecidos a la población objetivo</t>
    </r>
    <r>
      <rPr>
        <sz val="12"/>
        <color theme="1"/>
        <rFont val="Calibri"/>
        <family val="2"/>
        <scheme val="minor"/>
      </rPr>
      <t>?</t>
    </r>
  </si>
  <si>
    <t>¿La organización ha alcanzado sus metas a nivel output (programas y servicios)?</t>
  </si>
  <si>
    <t>¿La  organización se asegura que la calidad de los datos es  alta (confiable)?</t>
  </si>
  <si>
    <t>¿La organización ha escalado los servicios a nuevas áreas geográficas y nuevas poblaciones y/o expandido con mayor profundidad los servicios que proporciona a las poblaciones objetivo existentes en sintonía con el plan estratégico actual?</t>
  </si>
  <si>
    <t>a. No y aún no alcanza a su población objetivo</t>
  </si>
  <si>
    <t xml:space="preserve"> Plan de monitoreo completo</t>
  </si>
  <si>
    <t>La organización está en el proceso de identificar y delinear una población objetivo para sus programas y servicios</t>
  </si>
  <si>
    <t>La organización ha identificado y delineado una población objetivo para sus programas y servicios y está recolectando información para monitorear los servicios ofrecidos a la población objetivo.</t>
  </si>
  <si>
    <t>La organización ha alcanzado al menos 80% de sus metas a nivel output (programas y servicios) y está alcanzando su población objetivo con sus programas y servicios</t>
  </si>
  <si>
    <t xml:space="preserve">La organización ha alcanzado al menos 80% de sus metas a nivel output (programas y servicios) y ha escalado los servicios a nuevas áreas geográficas y nuevas poblaciones y/o expandido con mayor profundidad los servicios que proporciona a las poblaciones objetivo existentes en sintonía con el plan estratégico actual de la organización. </t>
  </si>
  <si>
    <t>3. Pertinencia/Relevancia</t>
  </si>
  <si>
    <t xml:space="preserve">3.1 Población Objetivo  </t>
  </si>
  <si>
    <t>¿La organización se involucra en procesos participativos de planeación que incluyen a sus poblaciones objetivo y otros stakeholders?</t>
  </si>
  <si>
    <t>¿Los resultados de la planeación y decisión participativa se usan para informar el diseño e implementación de programas y servicios?</t>
  </si>
  <si>
    <r>
      <t>¿</t>
    </r>
    <r>
      <rPr>
        <sz val="12"/>
        <color theme="1"/>
        <rFont val="Calibri"/>
        <family val="2"/>
        <scheme val="minor"/>
      </rPr>
      <t>L</t>
    </r>
    <r>
      <rPr>
        <sz val="12"/>
        <color theme="1"/>
        <rFont val="Calibri"/>
        <family val="2"/>
        <scheme val="minor"/>
      </rPr>
      <t>os miembros de las poblaciones objetivo están involucrados en la definición de la prestación de servicios y en los programas?</t>
    </r>
  </si>
  <si>
    <t>La organización está considerando involucrarse en procesos participativos de planeación que involucra a sus poblaciones objetivo y otros stakeholders.</t>
  </si>
  <si>
    <t>La organización se involucra en procesos participativos de planeación que incluyen a sus poblaciones objetivo y otros stakeholders.</t>
  </si>
  <si>
    <t>Los resultados de la planeación y decisión participativa han sido usados para informar el diseño e implementación de programas y servicios.</t>
  </si>
  <si>
    <t xml:space="preserve">Los resultados de la planeación y decisión participativa están siendo utilizados consistentemente para informar el diseño y la implementación de programas y servicios. Los miembros de las poblaciones objetivo están involucrados en la definición de la prestación de servicios y en los programas. </t>
  </si>
  <si>
    <t>Minutas, reportes, listas de participantes y/o presupuesto de juntas de planeación participativas</t>
  </si>
  <si>
    <t>3.2 Aprendizaje</t>
  </si>
  <si>
    <t>¿La organización ha institucionalizado un proceso para analizar éxitos y retos que surgen de sus programas y servicios?</t>
  </si>
  <si>
    <r>
      <t xml:space="preserve">¿La organización hace cambios como resultado </t>
    </r>
    <r>
      <rPr>
        <sz val="12"/>
        <color theme="1"/>
        <rFont val="Calibri"/>
        <family val="2"/>
        <scheme val="minor"/>
      </rPr>
      <t xml:space="preserve">del </t>
    </r>
    <r>
      <rPr>
        <sz val="12"/>
        <color theme="1"/>
        <rFont val="Calibri"/>
        <family val="2"/>
        <scheme val="minor"/>
      </rPr>
      <t xml:space="preserve">análisis </t>
    </r>
    <r>
      <rPr>
        <sz val="12"/>
        <color theme="1"/>
        <rFont val="Calibri"/>
        <family val="2"/>
        <scheme val="minor"/>
      </rPr>
      <t>de los éxitos y retos que surgen de sus programas y servicios?</t>
    </r>
  </si>
  <si>
    <r>
      <t>¿La organización usa su análisis para influenciar e</t>
    </r>
    <r>
      <rPr>
        <sz val="12"/>
        <color theme="1"/>
        <rFont val="Calibri"/>
        <family val="2"/>
        <scheme val="minor"/>
      </rPr>
      <t>l</t>
    </r>
    <r>
      <rPr>
        <sz val="12"/>
        <color theme="1"/>
        <rFont val="Calibri"/>
        <family val="2"/>
        <scheme val="minor"/>
      </rPr>
      <t xml:space="preserve"> cambios en los programas y servicios de otros (sean organizaciones, instituciones, etc.) al nivel nacional y/o internacional?</t>
    </r>
  </si>
  <si>
    <t>La organización está desarrollando un proceso para analizar éxitos y retos que surgen de sus programas y servicios</t>
  </si>
  <si>
    <t>La organización tiene un proceso para analizar éxitos y retos que surgen de sus programas y servicios.</t>
  </si>
  <si>
    <t>La organización ha institucionalizado un proceso para analizar éxitos y retos que surgen de sus programas y servicios y consistentemente hace cambios como resultado de este análisis.</t>
  </si>
  <si>
    <t>La organización usa su análisis para influenciar en cambios en los programas y servicios de otros (sean organizaciones, instituciones, etc.) al nivel nacional y/o internacional a través de presentaciones, cursos y/o publicaciones</t>
  </si>
  <si>
    <t>4. Sustentabilidad</t>
  </si>
  <si>
    <t>4.1 Recursos</t>
  </si>
  <si>
    <t>¿La organización cuenta con un plan de movilización de recursos?</t>
  </si>
  <si>
    <r>
      <t>Check List de las características del Plan</t>
    </r>
    <r>
      <rPr>
        <sz val="12"/>
        <color theme="1"/>
        <rFont val="Calibri"/>
        <family val="2"/>
        <scheme val="minor"/>
      </rPr>
      <t xml:space="preserve"> de movilización</t>
    </r>
    <r>
      <rPr>
        <sz val="12"/>
        <color theme="1"/>
        <rFont val="Calibri"/>
        <family val="2"/>
        <scheme val="minor"/>
      </rPr>
      <t>:</t>
    </r>
  </si>
  <si>
    <r>
      <t xml:space="preserve">identifica claramente </t>
    </r>
    <r>
      <rPr>
        <sz val="12"/>
        <color theme="1"/>
        <rFont val="Calibri"/>
        <family val="2"/>
        <scheme val="minor"/>
      </rPr>
      <t>los recursos</t>
    </r>
    <r>
      <rPr>
        <sz val="12"/>
        <color theme="1"/>
        <rFont val="Calibri"/>
        <family val="2"/>
        <scheme val="minor"/>
      </rPr>
      <t xml:space="preserve"> requeridos para los programas y servicios</t>
    </r>
  </si>
  <si>
    <t>Identifica claramente los posibles proveedores y/o fuentes para los recursos</t>
  </si>
  <si>
    <t>Mapea las necesidades identificadas en el presupuesto organizacional y el plan estratégico</t>
  </si>
  <si>
    <r>
      <t>¿La organización ha tenido éxito en apalancar los recursos necesarios para el año operacional en curso de una fuente</t>
    </r>
    <r>
      <rPr>
        <sz val="12"/>
        <color theme="1"/>
        <rFont val="Calibri"/>
        <family val="2"/>
        <scheme val="minor"/>
      </rPr>
      <t xml:space="preserve"> (o fuentes)</t>
    </r>
    <r>
      <rPr>
        <sz val="12"/>
        <color theme="1"/>
        <rFont val="Calibri"/>
        <family val="2"/>
        <scheme val="minor"/>
      </rPr>
      <t xml:space="preserve"> que no sea el donante principal?</t>
    </r>
  </si>
  <si>
    <t xml:space="preserve">La organización ha tenido éxito en apalancar recursos para apoyar los programas y servicios de al menos dos donantes, fundaciones, corporaciones y/o individuos. </t>
  </si>
  <si>
    <r>
      <t>¿</t>
    </r>
    <r>
      <rPr>
        <sz val="12"/>
        <color theme="1"/>
        <rFont val="Calibri"/>
        <family val="2"/>
        <scheme val="minor"/>
      </rPr>
      <t>La organización ha tenido éxito en apalancar recursos para apoyar los programas y servicios de al menos dos donantes, fundaciones, corporaciones y/o individuos</t>
    </r>
    <r>
      <rPr>
        <sz val="12"/>
        <color theme="1"/>
        <rFont val="Calibri"/>
        <family val="2"/>
        <scheme val="minor"/>
      </rPr>
      <t xml:space="preserve">? </t>
    </r>
  </si>
  <si>
    <t>Plan de movilización de recursos</t>
  </si>
  <si>
    <t>La organización está desarrollando un plan de movilización de recursos que claramente identifica tanto los recursos requeridos para el programa y los servicios así como los posibles proveedores y/o fuentes de estos servicios.</t>
  </si>
  <si>
    <t>La organización cuenta con un plan de movilización de recursos que claramente identifica tanto los recursos requeridos para el programa y los servicios como los posibles proveedores y/o fuentes de estos servicios.</t>
  </si>
  <si>
    <t>La organización ha tenido éxito en apalancar al menos 20% de los recursos necesarios para el año operacional en curso de una fuente que no sea el donante principal.</t>
  </si>
  <si>
    <t xml:space="preserve">La organización ha tenido éxito en apalancar recursos para apoyar los programas y servicios de al menos dos donantes, fundaciones, corporaciones y/o individuos. Con el fin de diversificar el flujo de recursos, ninguna fuente de financiamiento representa más del 40% del total de los recursos de la organización del año de operaciones en curso. </t>
  </si>
  <si>
    <t>4.2 Impacto Social</t>
  </si>
  <si>
    <r>
      <t>¿La organización participa en redes nacionales</t>
    </r>
    <r>
      <rPr>
        <sz val="12"/>
        <color theme="1"/>
        <rFont val="Calibri"/>
        <family val="2"/>
        <scheme val="minor"/>
      </rPr>
      <t xml:space="preserve"> o regionales reconocidas que son relevantes para sus programas y servicios?</t>
    </r>
  </si>
  <si>
    <r>
      <t>¿</t>
    </r>
    <r>
      <rPr>
        <sz val="12"/>
        <color theme="1"/>
        <rFont val="Calibri"/>
        <family val="2"/>
        <scheme val="minor"/>
      </rPr>
      <t>La organización apalanca su participación en redes y es capaz de demostrar alianzas e involucramiento con otras OSC y entidades relevantes de gobierno y el sector privado</t>
    </r>
    <r>
      <rPr>
        <sz val="12"/>
        <color theme="1"/>
        <rFont val="Calibri"/>
        <family val="2"/>
        <scheme val="minor"/>
      </rPr>
      <t>?</t>
    </r>
  </si>
  <si>
    <t>La organización esta aprendiendo el valor de construir redes y está considerando alianzas potenciales.</t>
  </si>
  <si>
    <t>La organización participa en redes locales reconocidas que son relevantes para sus programas y servicios. La organización apalanca su participación en redes y es capaz de demostrar alianzas e involucramiento con al menos otra organización de la sociedad civil.</t>
  </si>
  <si>
    <t xml:space="preserve">La organización participa en redes nacionales o regionales que son relevantes para sus programas y servicios. La organización apalanca su participación en redes y es capaz de demostrar alianzas e involucramiento con otras OSC (organizaciones de la sociedad civil) y entidades relevantes de gobierno. </t>
  </si>
  <si>
    <t>La organización se identifica como líder en redes nacionales o regionales reconocidas que son relevantes para sus programas y servicios. La organización apalanca su participación en redes y es capaz de demostrar alianzas e involucramiento con otras OSC y entidades relevantes de gobierno y el sector privado.</t>
  </si>
  <si>
    <t>b. Está en proceso / No para todos sus programas o servicios / No cuenta con evidencia</t>
  </si>
  <si>
    <t>b. Lo está desarrollando</t>
  </si>
  <si>
    <t>b. Está considerando involucrarse en procesos participativo de planeación / Sí pero sólo con su población objetivo o stakeholders</t>
  </si>
  <si>
    <t>b. Está desarrollando un plan</t>
  </si>
  <si>
    <t>c. Sí para todos sus programas y servicios y cuenta con evidencia</t>
  </si>
  <si>
    <t>c. Sí</t>
  </si>
  <si>
    <t>c. Sí se involucra  a sus poblaciones objetivo y a stakeholders y cuenta con evidencia</t>
  </si>
  <si>
    <t>c. Sí cuenta con un plan de movilización de recursos</t>
  </si>
  <si>
    <t>b. Sí</t>
  </si>
  <si>
    <t>b. Está en proceso / Se tiene algo muy básico</t>
  </si>
  <si>
    <t>b. Si</t>
  </si>
  <si>
    <t>b. Sí se han sido usados pero no se cuenta con evidencia</t>
  </si>
  <si>
    <t>c. Sí han sido utilizados</t>
  </si>
  <si>
    <t>b. De algunos resultados</t>
  </si>
  <si>
    <t>b. Ha cumplido con menos del 30%</t>
  </si>
  <si>
    <t>d. Sí están siendo utilizados consistentemente</t>
  </si>
  <si>
    <t>b. Ha tenido éxito en apalancar menos del 20% de los recursos necesarios para el año operacional en curso de una fuente que no sea el donante principal.</t>
  </si>
  <si>
    <t>c. Sí, de todos los resultados</t>
  </si>
  <si>
    <t>c. Ha cumplido con más del 30% y cuenta con evidencia</t>
  </si>
  <si>
    <t>c. Ha tenido éxito en apalancar al menos el 20% de los recursos necesarios para el año operacional en curso de una fuente que no sea el donante principal.</t>
  </si>
  <si>
    <t>d. Ha cumplido con más del 60% y cuenta con evidencia</t>
  </si>
  <si>
    <t>No Aplica</t>
  </si>
  <si>
    <t>d. Ninguna fuente de financiamiento representa más del 40% del total de los recursos de la organización del año de operaciones en curso</t>
  </si>
  <si>
    <t>e. Ha cumplido con más del 90% y cuenta con evidencia</t>
  </si>
  <si>
    <t>b. De algunos objetivos</t>
  </si>
  <si>
    <t xml:space="preserve">Ejemplo del plan de trabajo que incorpora las conclusiones obtenidas de las juntas de planeación participativa </t>
  </si>
  <si>
    <t>c. Sí, de todos los objetivos</t>
  </si>
  <si>
    <t>Ejemplos de al menos tres planes de trabajo de los últimos dos años que incorporan conclusiones de las juntas de planeación participativas.</t>
  </si>
  <si>
    <t>Copia de reportes trimestrales o algún documento similar que incluya reflexiones sobre el plan de trabajo donde se indique que menos del 30% se cumple</t>
  </si>
  <si>
    <t>Prueba de recibos de donadores (recursos pueden ser en especie, financieros y humanos)</t>
  </si>
  <si>
    <t>Copia de reportes trimestrales o algún documento similar que incluya reflexiones sobre el plan de trabajo donde se indique que al menos el 30% se cumple</t>
  </si>
  <si>
    <t>b. De algunos indicadores</t>
  </si>
  <si>
    <t>Copia de reportes trimestrales o algún documento similar que incluya reflexiones sobre el plan de trabajo donde se indique que al menos el 60% se cumple</t>
  </si>
  <si>
    <t>c. Sí, de todos los indicadores</t>
  </si>
  <si>
    <t>Copia de reportes trimestrales o algún documento similar que incluya reflexiones sobre el plan de trabajo donde se indique que al menos el 90% se cumple</t>
  </si>
  <si>
    <t>b. Sí pero no se cuenta con evidencia</t>
  </si>
  <si>
    <t>c. Sí y cuenta con evidencia</t>
  </si>
  <si>
    <t xml:space="preserve">Copia del análisis de costos, personal y costos del programa. </t>
  </si>
  <si>
    <t>b. Sí pero no cuenta con evidencia</t>
  </si>
  <si>
    <t>Prueba de recibos de al menos dos fuentes de recursos, además del donante principal</t>
  </si>
  <si>
    <t>b. Ha cumplido con menos del 50% de los objetivos de outcome (resultados)</t>
  </si>
  <si>
    <t xml:space="preserve">Copia del análisis de la eficiencia de costos de los servicios del programa (por ejemplo, costo-beneficio, retorno de la inversión) </t>
  </si>
  <si>
    <t>c. Ha cumplido con más del 50% de los objetivos de outcome (resultados)</t>
  </si>
  <si>
    <t>Reportes participativos que detallan el involucramiento de los miembros de la población objetivo y de los grupos de stakeholders en los servicios y programas</t>
  </si>
  <si>
    <t>d. Ha cumplido con más del 75% de los objetivos de outcome (resultados)</t>
  </si>
  <si>
    <t>b. Sí pero no existe evidencia</t>
  </si>
  <si>
    <t xml:space="preserve">Base de datos y/o hoja de cálculo completada que muestra que menos del 50% de los objetivos de outcome (resultados) se han alcanzado.  </t>
  </si>
  <si>
    <t>c. Sí y existe evidencia</t>
  </si>
  <si>
    <t xml:space="preserve">Base de datos y/o hoja de cálculo completada que muestra que al menos 50% de los objetivos de outcome (resultados) se han alcanzado.  </t>
  </si>
  <si>
    <t xml:space="preserve">Base de datos y/o hoja de cálculo completada que muestra que al menos 75% de los objetivos de outcome (resultados) se han alcanzado. </t>
  </si>
  <si>
    <t>Minutas o documentos similares de verificación de procesos internos que soporten los datos</t>
  </si>
  <si>
    <t>b. Hay procedimientos escritos para asegurar la calidad de los datos pero no se usan</t>
  </si>
  <si>
    <t>c. Hay procedimientos escritos para asegurar la calidad de los datos y se usan</t>
  </si>
  <si>
    <t>d. Se completó la evaluación de la calidad de los datos de outcome (resultados) de acuerdo a los procedimientos escritos con los que cuenta la organización</t>
  </si>
  <si>
    <t>b. Está desarrollando un proceso para analizar éxitos y retos</t>
  </si>
  <si>
    <t>Evidencias</t>
  </si>
  <si>
    <t>c. La organización tiene un proceso escrito pero no se sigue / Sí se sigue pero no se cuenta con evidencia</t>
  </si>
  <si>
    <t>d. La organización tiene un proceso escrito y se siguió en al menos una ocasión</t>
  </si>
  <si>
    <t>Procedimiento para asegurar la calidad de los datos</t>
  </si>
  <si>
    <t>e. Sí la organización ha institucionalizado un proceso (ha sido seguido en al menos tres ocasiones durante los últimos dos años)</t>
  </si>
  <si>
    <t>Evidencia que muestre la evaluación de la calidad de los datos de outcome (resultados)</t>
  </si>
  <si>
    <t>Procedimiento escrito para analizar los éxitos y los retos que surgen de sus programas y servicios</t>
  </si>
  <si>
    <t>b. Esta aprendiendo el valor de construir redes y/o está considerando alianzas potenciales / No cuenta con evidencia</t>
  </si>
  <si>
    <t>c. Participa en redes locales reconocidas que son relevantes y cuenta con evidencia</t>
  </si>
  <si>
    <t>b. No pero la organización está generando conciencia sobre estándares nacionales e internacionales (o buenas practicas en el sector)</t>
  </si>
  <si>
    <t>d. Participa en redes nacionales o regionales que son relevantes y cuenta con evidencia</t>
  </si>
  <si>
    <t>c. Está en el proceso de desarrollar estándares internos que guíen sus programas y servicios</t>
  </si>
  <si>
    <t>e. Se identifica como líder en redes nacionales o regionales reconocidas y cuenta con evidencia</t>
  </si>
  <si>
    <t>d. Sí cuenta con estándares internos que guían sus programas y servicios</t>
  </si>
  <si>
    <t>Lista de afiliación a la red local en temas relevantes para la misión de la organización</t>
  </si>
  <si>
    <t>Minutas de juntas o documentos similares que muestren que el procedimiento se siguió en al menos en una ocasión.</t>
  </si>
  <si>
    <t xml:space="preserve">La lista de afiliación de la red nacional o regional en temas relevantes para la misión de la organización.  </t>
  </si>
  <si>
    <t xml:space="preserve">Minutas de juntas o documentos similares que muestren que el procedimiento institucional ha sido seguido en al menos tres ocasiones durante los dos últimos años. </t>
  </si>
  <si>
    <t>b. La organización está tomando pasos claros hacia el cumplimiento de estándares</t>
  </si>
  <si>
    <t>c. La organización se esfuerza constantemente y ha logrado implementar estándares</t>
  </si>
  <si>
    <t>d. La organización consistentemente alcanza estándares existentes</t>
  </si>
  <si>
    <t xml:space="preserve">Minutas u otros documentos de redes locales que identifiquen claramente a la organización como un miembro activo de la red.  </t>
  </si>
  <si>
    <t xml:space="preserve">Minutas u otros documentos de redes nacionales o regionales que identifiquen claramente a la organización como un miembro activo de la red. </t>
  </si>
  <si>
    <t>Estándares técnicos que son consistentes con estándares nacionales e internacionales en los que está trabajando la organización.</t>
  </si>
  <si>
    <t xml:space="preserve">Minutas u otros documentos de redes nacionales o regionales que identifiquen claramente a la organización con un rol de liderazgo en la red. </t>
  </si>
  <si>
    <t>Existe evidencia externa como evaluaciones, certificaciones de organizaciones reconocidas, u otro tipo de evidencia que concluye que la organización ha cumplido.</t>
  </si>
  <si>
    <t>b. En algunas ocasiones</t>
  </si>
  <si>
    <t>Cuenta con múltiples ejemplos de evidencia externa como evaluaciones, certificaciones avaladas por organizaciones reconocidas, en un periodo de más de dos años que demuestra que la organización ha cumplido y continua cumpliendo.</t>
  </si>
  <si>
    <t>c. Ha efectuado cambios como resultado del análisis pero no se cuenta con evidencia</t>
  </si>
  <si>
    <t>d. Consistentemente hace cambios como resultado del análisis y cuenta con evidencia</t>
  </si>
  <si>
    <t>Existe evidencia de capacitación para el personal, monitoreo y/o procedimientos que indican que la organización está avanzando en la implementación de estándares</t>
  </si>
  <si>
    <t>b. Con al menos otra organización de la sociedad civil</t>
  </si>
  <si>
    <t>Minutas de reuniones, reportes de monitoreo, etc. que muestren que la organización se esfuerza constantemente para implementar estándares relevantes</t>
  </si>
  <si>
    <t>c. Con otras OSC y entidades relevantes de gobierno</t>
  </si>
  <si>
    <t xml:space="preserve">Otro tipo de evidencia en un periodo de más de dos años que demuestra que la organización ha cumplido y continua cumpliendo con estándares relevantes. </t>
  </si>
  <si>
    <t>d. Con otras OSC, entidades relevantes de gobierno y el sector privado</t>
  </si>
  <si>
    <t>Planes (documentos de estrategia u operacional) que incluyen nuevas maneras de brindar servicios o productos</t>
  </si>
  <si>
    <t xml:space="preserve">Un documento (Memorandum de Entendimiento (MOU), carta compromiso, etc.) que demuestre la existencia de una alianza con al menos otra OSC.  </t>
  </si>
  <si>
    <t>Un documento (MOU, carta compromiso, etc.) que demuestre la existencia de una alianza con al menos otra OSC y al menos una instancia del gobierno.</t>
  </si>
  <si>
    <t xml:space="preserve">Un documento (MOU, carta compromiso, etc.) que demuestre la existencia de una alianza con al menos otra OSC, al menos una instancia de gobierno aliada y una entidad del sector privado.  </t>
  </si>
  <si>
    <t>Referencias positivas de una OSC socia.</t>
  </si>
  <si>
    <t>b.  Ha alcanzado menos del 30% de sus metas a nivel output</t>
  </si>
  <si>
    <t>c. Sí y cuenta con evidencia de al menos tres esfuerzos separados dentro de los dos últimos años para influenciar a otros a través</t>
  </si>
  <si>
    <t xml:space="preserve">Referencias positivas de una OSC o instancia del gobierno aliada. </t>
  </si>
  <si>
    <t>c.  Ha alcanzado al menos 30% de sus metas a nivel output</t>
  </si>
  <si>
    <t>Referencias positivas de OSC, gobierno y sector privado.</t>
  </si>
  <si>
    <t>d. Ha alcanzado al menos 80% de sus metas a nivel output</t>
  </si>
  <si>
    <t xml:space="preserve">Formato y/o la base de datos de monitoreo que demuestre que menos del 30% las metas a nivel output (programas y servicios), han sido alcanzadas.  </t>
  </si>
  <si>
    <t>Evidencias de talleres, publicaciones, presentaciones, etc. con contenidos que corresponden o muestran vínculos con los hallazgos de los programas</t>
  </si>
  <si>
    <t>c. Sí y se cuenta con evidencia externa como minutas de reuniones, reportes, etc.</t>
  </si>
  <si>
    <t xml:space="preserve">Formato y/o la base de datos de monitoreo que demuestre que al menos 30% las metas a nivel output (programas y servicios), han sido alcanzadas.  </t>
  </si>
  <si>
    <t>Minutas de reuniones, reportes, etc. que muestren que la organización está involucrada en esfuerzos nacionales o internacionales para establecer nuevos estándares.</t>
  </si>
  <si>
    <t xml:space="preserve">Formato y/o la base de datos de monitoreo que demuestre que al menos 80% las metas a nivel output (programas y servicios), han sido alcanzadas.  </t>
  </si>
  <si>
    <t>Procedimientos escritos para asegurar la calidad de los datos y evidencia de su uso</t>
  </si>
  <si>
    <t>b. No, pero está alcanzando a su población objetivo con sus programas y servicios / Sí pero no existe evidencia</t>
  </si>
  <si>
    <t>c. Sí y existe evidencia como planes de trabajo u operacionales que detallan la manera en que la organización está escalando y/o profundizando en los servicios</t>
  </si>
  <si>
    <t>Evidencia como planes de trabajo u operacionales que detallan la manera en que la organización está escalando y/o profundizando en los servicios</t>
  </si>
  <si>
    <r>
      <rPr>
        <b/>
        <sz val="14"/>
        <color theme="0"/>
        <rFont val="Calibri"/>
        <family val="2"/>
      </rPr>
      <t>1. Efectividad:</t>
    </r>
    <r>
      <rPr>
        <sz val="14"/>
        <color theme="0"/>
        <rFont val="Calibri"/>
        <family val="2"/>
      </rPr>
      <t xml:space="preserve"> </t>
    </r>
    <r>
      <rPr>
        <sz val="13"/>
        <color theme="0"/>
        <rFont val="Calibri"/>
        <family val="2"/>
      </rPr>
      <t xml:space="preserve">Habilidad de la organización para llevar a cabo sus programas con una alta calidad y mejorar de manera continua la operación de los programas de acuerdo con su misión y metas </t>
    </r>
    <r>
      <rPr>
        <sz val="13"/>
        <color theme="0" tint="-4.9989318521683403E-2"/>
        <rFont val="Calibri"/>
        <family val="2"/>
      </rPr>
      <t>(meta entendida como finalidad u objetivo)</t>
    </r>
  </si>
  <si>
    <r>
      <rPr>
        <b/>
        <sz val="11"/>
        <color theme="1"/>
        <rFont val="Calibri Light"/>
        <family val="2"/>
      </rPr>
      <t>Resultados:</t>
    </r>
    <r>
      <rPr>
        <sz val="11"/>
        <color rgb="FF000000"/>
        <rFont val="Calibri Light"/>
        <family val="2"/>
      </rPr>
      <t xml:space="preserve"> Organizaciones efectivas miden y analizan resultados a nivel de outcome para atender de mejor manera a los beneficiarios</t>
    </r>
  </si>
  <si>
    <t>Calificación</t>
  </si>
  <si>
    <r>
      <t xml:space="preserve">La organización está en el proceso de desarrollar objetivos de </t>
    </r>
    <r>
      <rPr>
        <i/>
        <sz val="10"/>
        <rFont val="Calibri Light"/>
        <family val="2"/>
      </rPr>
      <t xml:space="preserve">outcome </t>
    </r>
    <r>
      <rPr>
        <sz val="10"/>
        <color rgb="FF0070C0"/>
        <rFont val="Calibri Light"/>
        <family val="2"/>
      </rPr>
      <t xml:space="preserve">(resultados) </t>
    </r>
    <r>
      <rPr>
        <sz val="10"/>
        <rFont val="Calibri Light"/>
        <family val="2"/>
      </rPr>
      <t>para los programas y servicios.</t>
    </r>
  </si>
  <si>
    <r>
      <t xml:space="preserve">La organización tiene definidos objetivos de </t>
    </r>
    <r>
      <rPr>
        <i/>
        <sz val="10"/>
        <rFont val="Calibri Light"/>
        <family val="2"/>
      </rPr>
      <t xml:space="preserve">outcome </t>
    </r>
    <r>
      <rPr>
        <sz val="10"/>
        <color rgb="FF0070C0"/>
        <rFont val="Calibri Light"/>
        <family val="2"/>
      </rPr>
      <t>(resultados)</t>
    </r>
    <r>
      <rPr>
        <sz val="10"/>
        <rFont val="Calibri Light"/>
        <family val="2"/>
      </rPr>
      <t xml:space="preserve"> para todos sus programas y servicios.</t>
    </r>
  </si>
  <si>
    <r>
      <t xml:space="preserve">La organización ha cumplido con más del 50%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para todos sus programas y servicios.</t>
    </r>
  </si>
  <si>
    <r>
      <t xml:space="preserve">La organización ha cumplido con más del 75%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para todos sus programas y servicios</t>
    </r>
  </si>
  <si>
    <r>
      <rPr>
        <b/>
        <sz val="10"/>
        <rFont val="Calibri Light"/>
        <family val="2"/>
      </rPr>
      <t>Evidencia:</t>
    </r>
    <r>
      <rPr>
        <sz val="10"/>
        <rFont val="Calibri Light"/>
        <family val="2"/>
      </rPr>
      <t xml:space="preserve"> 
La organización se autoidentifica como nivel 1.</t>
    </r>
  </si>
  <si>
    <r>
      <rPr>
        <b/>
        <sz val="10"/>
        <rFont val="Calibri Light"/>
        <family val="2"/>
      </rPr>
      <t xml:space="preserve">Evidencia: </t>
    </r>
    <r>
      <rPr>
        <sz val="10"/>
        <rFont val="Calibri Light"/>
        <family val="2"/>
      </rPr>
      <t xml:space="preserve">
La organización cuenta con un plan de monitoreo completo que incluye </t>
    </r>
    <r>
      <rPr>
        <i/>
        <sz val="10"/>
        <rFont val="Calibri Light"/>
        <family val="2"/>
      </rPr>
      <t>outcome</t>
    </r>
    <r>
      <rPr>
        <sz val="10"/>
        <rFont val="Calibri Light"/>
        <family val="2"/>
      </rPr>
      <t xml:space="preserve"> </t>
    </r>
    <r>
      <rPr>
        <sz val="10"/>
        <color rgb="FF0070C0"/>
        <rFont val="Calibri Light"/>
        <family val="2"/>
      </rPr>
      <t xml:space="preserve">(resultados) </t>
    </r>
    <r>
      <rPr>
        <sz val="10"/>
        <rFont val="Calibri Light"/>
        <family val="2"/>
      </rPr>
      <t>con  definiciones, objetivos, indicadores y herramientas de medición.</t>
    </r>
  </si>
  <si>
    <r>
      <rPr>
        <b/>
        <sz val="10"/>
        <rFont val="Calibri Light"/>
        <family val="2"/>
      </rPr>
      <t xml:space="preserve">Evidencia: </t>
    </r>
    <r>
      <rPr>
        <sz val="10"/>
        <rFont val="Calibri Light"/>
        <family val="2"/>
      </rPr>
      <t xml:space="preserve">
- Base de datos y/o hoja de cálculo completada que muestra que al menos 50%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se han alcanzado.  
- Hay procedimientos escritos para asegurar la calidad de los datos.</t>
    </r>
  </si>
  <si>
    <r>
      <rPr>
        <b/>
        <sz val="10"/>
        <rFont val="Calibri Light"/>
        <family val="2"/>
      </rPr>
      <t xml:space="preserve">Evidencia: </t>
    </r>
    <r>
      <rPr>
        <sz val="10"/>
        <rFont val="Calibri Light"/>
        <family val="2"/>
      </rPr>
      <t xml:space="preserve">
- Base de datos y/o hoja de cálculo completada que muestra que al menos 75%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se han alcanzado. 
- Se completó la evaluación de la calidad de los datos </t>
    </r>
    <r>
      <rPr>
        <sz val="10"/>
        <color rgb="FF0070C0"/>
        <rFont val="Calibri Light"/>
        <family val="2"/>
      </rPr>
      <t xml:space="preserve">de </t>
    </r>
    <r>
      <rPr>
        <i/>
        <sz val="10"/>
        <color rgb="FF0070C0"/>
        <rFont val="Calibri Light"/>
        <family val="2"/>
      </rPr>
      <t>outcome</t>
    </r>
    <r>
      <rPr>
        <sz val="10"/>
        <color rgb="FF0070C0"/>
        <rFont val="Calibri Light"/>
        <family val="2"/>
      </rPr>
      <t xml:space="preserve"> (resultados).</t>
    </r>
  </si>
  <si>
    <r>
      <rPr>
        <b/>
        <sz val="11"/>
        <rFont val="Calibri Light"/>
        <family val="2"/>
      </rPr>
      <t>Estándares*:</t>
    </r>
    <r>
      <rPr>
        <sz val="11"/>
        <rFont val="Calibri Light"/>
        <family val="2"/>
      </rPr>
      <t xml:space="preserve"> Organizaciones efectivas adoptan e implementan de manera constante mejores/</t>
    </r>
    <r>
      <rPr>
        <sz val="11"/>
        <color rgb="FF0070C0"/>
        <rFont val="Calibri Light"/>
        <family val="2"/>
      </rPr>
      <t xml:space="preserve">buenas prácticas </t>
    </r>
    <r>
      <rPr>
        <sz val="11"/>
        <rFont val="Calibri Light"/>
        <family val="2"/>
      </rPr>
      <t>y mejoran los estándares con el tiempo</t>
    </r>
  </si>
  <si>
    <t>La organización está generando conciencia sobre estándares nacionales e internacionales (o buenas practicas en el sector) y/o está en el proceso de desarrollar estándares internos que guien sus programas y servicios</t>
  </si>
  <si>
    <t>La organización está tomando pasos claros hacia el cumplimiento de estándares nacionales e internacionales (o buenas practicas en el sector) que guien sus programas y servicios</t>
  </si>
  <si>
    <r>
      <t>La organización aspira y ha logrado  implementar consistentemente estándares nacionales e internacionales (</t>
    </r>
    <r>
      <rPr>
        <sz val="10"/>
        <color rgb="FF0070C0"/>
        <rFont val="Calibri Light"/>
        <family val="2"/>
      </rPr>
      <t>o buenas practicas en el sector)</t>
    </r>
    <r>
      <rPr>
        <sz val="10"/>
        <rFont val="Calibri Light"/>
        <family val="2"/>
      </rPr>
      <t xml:space="preserve"> que guien sus programas y servicios</t>
    </r>
  </si>
  <si>
    <t>La organización constantemente alcanza estándares existentes y está involucrada en establecer nuevos estándares nacionales/ internacionales (o buenas practicas en el sector) que guien sus programas y servicios</t>
  </si>
  <si>
    <r>
      <rPr>
        <b/>
        <sz val="10"/>
        <color theme="1"/>
        <rFont val="Calibri Light"/>
        <family val="2"/>
      </rPr>
      <t xml:space="preserve">Evidencia: </t>
    </r>
    <r>
      <rPr>
        <sz val="10"/>
        <color theme="1"/>
        <rFont val="Calibri Light"/>
        <family val="2"/>
      </rPr>
      <t xml:space="preserve">
La organización se autoidentifica como nivel 1</t>
    </r>
  </si>
  <si>
    <r>
      <rPr>
        <b/>
        <sz val="10"/>
        <color theme="1"/>
        <rFont val="Calibri Light"/>
        <family val="2"/>
      </rPr>
      <t xml:space="preserve">Evidencia:  </t>
    </r>
    <r>
      <rPr>
        <sz val="10"/>
        <color theme="1"/>
        <rFont val="Calibri Light"/>
        <family val="2"/>
      </rPr>
      <t xml:space="preserve">
- La organización está elaborando estándares técnicos que son consistentes con estándares nacionales e internacionales.           
- Existe evidencia de capacitación para el personal, y del desarrollo de monitoreo y/o procedimientos que indican que la organización está avanzando en la implementación de estándares</t>
    </r>
  </si>
  <si>
    <r>
      <rPr>
        <b/>
        <sz val="10"/>
        <color theme="1"/>
        <rFont val="Calibri Light"/>
        <family val="2"/>
      </rPr>
      <t xml:space="preserve">Evidencia: </t>
    </r>
    <r>
      <rPr>
        <sz val="10"/>
        <color theme="1"/>
        <rFont val="Calibri Light"/>
        <family val="2"/>
      </rPr>
      <t xml:space="preserve">
- Existe evidencia externa como evaluaciones, certificaciones de organizaciones reconocidas, u otro tipo de evidencia que concluye que la organización ha cumplido con estándares relevantes.
- Existe evidencia como minutas de reuniones, reportes de monitoreo que muestren que la organización aspira a implementar estándares relevantes</t>
    </r>
  </si>
  <si>
    <r>
      <rPr>
        <b/>
        <sz val="10"/>
        <color theme="1"/>
        <rFont val="Calibri Light"/>
        <family val="2"/>
      </rPr>
      <t xml:space="preserve">Evidencia: </t>
    </r>
    <r>
      <rPr>
        <sz val="10"/>
        <color theme="1"/>
        <rFont val="Calibri Light"/>
        <family val="2"/>
      </rPr>
      <t xml:space="preserve">
- Se cuenta con múltiples ejemplos de evidencia externa como evaluaciones, certificaciones avaladas por organizaciones reconocidas, u otro tipo de evidencia en un periodo de más de dos años que demuestra que la organización ha cumplido y continua cumpliendo con estándares relevantes. 
- Existe evidencia externa como minutas de reuniones, reportes, etc. que muestren que la organización está involucrada en esfuerzos nacionales o internacionales para establecer nuevos estándares.</t>
    </r>
  </si>
  <si>
    <r>
      <t>*</t>
    </r>
    <r>
      <rPr>
        <sz val="11"/>
        <color rgb="FF0070C0"/>
        <rFont val="Calibri Light"/>
        <family val="2"/>
      </rPr>
      <t xml:space="preserve"> Estándares incluyen guías nacionales e internacionales; como por ejemplo, los lineamientos para dar una subvención a organizaciones de base.</t>
    </r>
  </si>
  <si>
    <t xml:space="preserve">OBSERVACIONES / FUNDAMENTACIÓN DE LA CALIFICACIÓN : </t>
  </si>
  <si>
    <r>
      <rPr>
        <b/>
        <sz val="11"/>
        <color theme="1"/>
        <rFont val="Calibri Light"/>
        <family val="2"/>
      </rPr>
      <t>Prestación de Servicios:</t>
    </r>
    <r>
      <rPr>
        <sz val="11"/>
        <color theme="1"/>
        <rFont val="Calibri Light"/>
        <family val="2"/>
      </rPr>
      <t xml:space="preserve"> Organizaciones efectivas desarrollan, utilizan, y actualizan los planes de trabajo, presupuestos, sistemas de seguimiento relacionados a los servicios brindados y analizan la eficiencia de costos.</t>
    </r>
  </si>
  <si>
    <r>
      <t xml:space="preserve">La organización está desarrollando un plan de operaciones o plan de trabajo por escrito que describe cómo se llevarán a cabo los programas y servicios incluyendo: actividades, presupuesto, responsabilidades y líneas de tiempo </t>
    </r>
    <r>
      <rPr>
        <sz val="10"/>
        <color rgb="FF0070C0"/>
        <rFont val="Calibri Light"/>
        <family val="2"/>
      </rPr>
      <t xml:space="preserve">o cronogramas.  </t>
    </r>
  </si>
  <si>
    <r>
      <rPr>
        <b/>
        <sz val="10"/>
        <color theme="1"/>
        <rFont val="Calibri Light"/>
        <family val="2"/>
      </rPr>
      <t xml:space="preserve">Evidencia:  </t>
    </r>
    <r>
      <rPr>
        <sz val="10"/>
        <color theme="1"/>
        <rFont val="Calibri Light"/>
        <family val="2"/>
      </rPr>
      <t xml:space="preserve">
- Copia del plan de operaciones o plan de trabajo de la organización.  
- Las actividades dentro del plan de trabajo son claras e incluyen presupuesto, líneas de tiempo y están asignadas a algún responsable (persona o unidad de trabajo). 
- Las activades en el plan de trabajo son relevantes y suficientes para llevar a cabo los programas y servicios.
- se tiene copia de los reportes trimestrales  o reportes similares que incluyan reflexiones sobre el plan de trabajo indicando que al menos 30% de los programas y de los servicios están en tiempo y dentro del presupuesto</t>
    </r>
  </si>
  <si>
    <r>
      <rPr>
        <b/>
        <sz val="10"/>
        <color theme="1"/>
        <rFont val="Calibri Light"/>
        <family val="2"/>
      </rPr>
      <t xml:space="preserve">Evidencia: </t>
    </r>
    <r>
      <rPr>
        <sz val="10"/>
        <color theme="1"/>
        <rFont val="Calibri Light"/>
        <family val="2"/>
      </rPr>
      <t xml:space="preserve">
- Copia de reportes trimestrales o algún documento similar que incluya un repaso del plan de trabajo que indique que al menos el 60% de los programas y servicios están en tiempo y en presupuesto.  
- Copia del análisis de costos, personal y costos del programa. 
- Evidencia como minutas o documentos similares de verificación de procesos internos que soporten los datos</t>
    </r>
  </si>
  <si>
    <r>
      <rPr>
        <b/>
        <sz val="10"/>
        <color theme="1"/>
        <rFont val="Calibri Light"/>
        <family val="2"/>
      </rPr>
      <t xml:space="preserve">Evidencia: </t>
    </r>
    <r>
      <rPr>
        <sz val="10"/>
        <color theme="1"/>
        <rFont val="Calibri Light"/>
        <family val="2"/>
      </rPr>
      <t xml:space="preserve">
- Copia de reportes trimestrales o algún documento similar que incluya reflexiones sobre el plan de trabajo donde se indique que al menos el 90%  de los programas y servicios están en tiempo y en presupuesto.  
- Copia del análisis de la eficiencia de costos de los servicios del programa (por ejemplo, costo-beneficio, retorno de la inversión) 
- Evidencia como minutas o documentos similares de verificación de procesos internos que respalden los datos</t>
    </r>
  </si>
  <si>
    <r>
      <rPr>
        <b/>
        <sz val="11"/>
        <color theme="1"/>
        <rFont val="Calibri Light"/>
        <family val="2"/>
      </rPr>
      <t>Alcance:</t>
    </r>
    <r>
      <rPr>
        <sz val="11"/>
        <color theme="1"/>
        <rFont val="Calibri Light"/>
        <family val="2"/>
      </rPr>
      <t xml:space="preserve"> Organizaciones eficientes usan recursos para llegar a las audiencias meta con planes claramente articulados, en miras de expandir el número de beneficiarios y áreas geográficas con el tiempo</t>
    </r>
  </si>
  <si>
    <r>
      <t xml:space="preserve">La organización ha alcanzado al menos 80% de sus metas a nivel </t>
    </r>
    <r>
      <rPr>
        <i/>
        <sz val="10"/>
        <color theme="1"/>
        <rFont val="Calibri Light"/>
        <family val="2"/>
      </rPr>
      <t>output</t>
    </r>
    <r>
      <rPr>
        <sz val="10"/>
        <color theme="1"/>
        <rFont val="Calibri Light"/>
        <family val="2"/>
      </rPr>
      <t xml:space="preserve"> (programas y servicios) y está alcanzando su población objetivo con sus programas y servicios</t>
    </r>
  </si>
  <si>
    <r>
      <t xml:space="preserve">La organización ha alcanzado al menos 80% de sus metas a nivel </t>
    </r>
    <r>
      <rPr>
        <i/>
        <sz val="10"/>
        <color theme="1"/>
        <rFont val="Calibri Light"/>
        <family val="2"/>
      </rPr>
      <t>output</t>
    </r>
    <r>
      <rPr>
        <sz val="10"/>
        <color theme="1"/>
        <rFont val="Calibri Light"/>
        <family val="2"/>
      </rPr>
      <t xml:space="preserve"> (programas y servicios) y ha escalado los servicios a nuevas áreas geográficas y nuevas poblaciones y/o expandido con mayor profundidad los servicios que proporciona a las poblaciones objetivo existentes en sintonía con el plan estratégico actual de la organización. </t>
    </r>
  </si>
  <si>
    <r>
      <rPr>
        <b/>
        <sz val="10"/>
        <color theme="1"/>
        <rFont val="Calibri Light"/>
        <family val="2"/>
      </rPr>
      <t xml:space="preserve">Evidencia: </t>
    </r>
    <r>
      <rPr>
        <sz val="10"/>
        <color theme="1"/>
        <rFont val="Calibri Light"/>
        <family val="2"/>
      </rPr>
      <t xml:space="preserve">
- Plan de monitoreo completo que identifique claramente las poblaciones meta, </t>
    </r>
    <r>
      <rPr>
        <i/>
        <sz val="10"/>
        <color theme="1"/>
        <rFont val="Calibri Light"/>
        <family val="2"/>
      </rPr>
      <t xml:space="preserve">outputs </t>
    </r>
    <r>
      <rPr>
        <sz val="10"/>
        <color theme="1"/>
        <rFont val="Calibri Light"/>
        <family val="2"/>
      </rPr>
      <t xml:space="preserve">(programas y servicios), y métodos para desagregar datos </t>
    </r>
    <r>
      <rPr>
        <sz val="10"/>
        <rFont val="Calibri Light"/>
        <family val="2"/>
      </rPr>
      <t xml:space="preserve">sobre la población objetivo
- copia de los reportes trimestrales o reportes similares que incluyan reflexiones sobre el plan de trabajo indicando que al menos 30% de los programas y de los servicios están en tiempo y dentro del presupuesto. </t>
    </r>
  </si>
  <si>
    <r>
      <rPr>
        <b/>
        <sz val="10"/>
        <color theme="1"/>
        <rFont val="Calibri Light"/>
        <family val="2"/>
      </rPr>
      <t xml:space="preserve">Evidencia: </t>
    </r>
    <r>
      <rPr>
        <sz val="10"/>
        <color theme="1"/>
        <rFont val="Calibri Light"/>
        <family val="2"/>
      </rPr>
      <t xml:space="preserve">
- Se ha finalizado el formato y/o la base de datos de monitoreo que demuestre que las metas a nivel </t>
    </r>
    <r>
      <rPr>
        <i/>
        <sz val="10"/>
        <color theme="1"/>
        <rFont val="Calibri Light"/>
        <family val="2"/>
      </rPr>
      <t>output</t>
    </r>
    <r>
      <rPr>
        <sz val="10"/>
        <color theme="1"/>
        <rFont val="Calibri Light"/>
        <family val="2"/>
      </rPr>
      <t xml:space="preserve"> (programas y servicios), han sido alcanzadas.  
- Existen procedimientos escritos para asegurar que la calidad de los datos es  alta </t>
    </r>
    <r>
      <rPr>
        <sz val="10"/>
        <color rgb="FF0070C0"/>
        <rFont val="Calibri Light"/>
        <family val="2"/>
      </rPr>
      <t>(confiable)</t>
    </r>
    <r>
      <rPr>
        <sz val="10"/>
        <color theme="1"/>
        <rFont val="Calibri Light"/>
        <family val="2"/>
      </rPr>
      <t xml:space="preserve"> 
</t>
    </r>
  </si>
  <si>
    <r>
      <rPr>
        <b/>
        <sz val="10"/>
        <color theme="1"/>
        <rFont val="Calibri Light"/>
        <family val="2"/>
      </rPr>
      <t xml:space="preserve">Evidencia: </t>
    </r>
    <r>
      <rPr>
        <sz val="10"/>
        <color theme="1"/>
        <rFont val="Calibri Light"/>
        <family val="2"/>
      </rPr>
      <t xml:space="preserve">
- Planes de trabajo u operacionales que detallan la manera en que la organización está escalando y/o profundizando en los servicios que proporciona a la población objetivo en sintonía con el plan estratégico actual de la organización.
- Se ha finalizado el formato y/o la base de datos de monitoreo que demuestre que las metas a nivel </t>
    </r>
    <r>
      <rPr>
        <i/>
        <sz val="10"/>
        <color theme="1"/>
        <rFont val="Calibri Light"/>
        <family val="2"/>
      </rPr>
      <t>output</t>
    </r>
    <r>
      <rPr>
        <sz val="10"/>
        <color theme="1"/>
        <rFont val="Calibri Light"/>
        <family val="2"/>
      </rPr>
      <t xml:space="preserve"> (programas y servicios) han sido alcanzadas.
- Existen procedimientos escritos para asegurar que la calidad de los datos es alta</t>
    </r>
    <r>
      <rPr>
        <sz val="10"/>
        <color rgb="FF0070C0"/>
        <rFont val="Calibri Light"/>
        <family val="2"/>
      </rPr>
      <t xml:space="preserve"> (confliable)</t>
    </r>
    <r>
      <rPr>
        <sz val="10"/>
        <color theme="1"/>
        <rFont val="Calibri Light"/>
        <family val="2"/>
      </rPr>
      <t xml:space="preserve">
</t>
    </r>
  </si>
  <si>
    <t>CALIFICACIÓN</t>
  </si>
  <si>
    <r>
      <rPr>
        <b/>
        <sz val="10"/>
        <color theme="1"/>
        <rFont val="Calibri Light"/>
        <family val="2"/>
      </rPr>
      <t xml:space="preserve">Población Objetivo: </t>
    </r>
    <r>
      <rPr>
        <sz val="10"/>
        <color theme="1"/>
        <rFont val="Calibri Light"/>
        <family val="2"/>
      </rPr>
      <t xml:space="preserve"> Organizaciones relevantes involucran a sus </t>
    </r>
    <r>
      <rPr>
        <i/>
        <sz val="10"/>
        <color theme="1"/>
        <rFont val="Calibri Light"/>
        <family val="2"/>
      </rPr>
      <t>stakeholders</t>
    </r>
    <r>
      <rPr>
        <sz val="10"/>
        <color theme="1"/>
        <rFont val="Calibri Light"/>
        <family val="2"/>
      </rPr>
      <t xml:space="preserve"> en cada paso del proyecto para asegurar que las actividades están atendiendo a las necesidades actuales y se incluyen activamente en el diseño y la implementación de soluciones</t>
    </r>
  </si>
  <si>
    <r>
      <t xml:space="preserve">La organización está considerando involucrarse en procesos participativos de planeación que involucra a sus poblaciones objetivo y otros </t>
    </r>
    <r>
      <rPr>
        <i/>
        <sz val="10"/>
        <color theme="1"/>
        <rFont val="Calibri Light"/>
        <family val="2"/>
      </rPr>
      <t>stakeholders</t>
    </r>
    <r>
      <rPr>
        <sz val="10"/>
        <color theme="1"/>
        <rFont val="Calibri Light"/>
        <family val="2"/>
      </rPr>
      <t>.</t>
    </r>
  </si>
  <si>
    <r>
      <t xml:space="preserve">La organización se involucra en procesos participativos de planeación que incluyen a sus poblaciones objetivo y otros </t>
    </r>
    <r>
      <rPr>
        <i/>
        <sz val="10"/>
        <color theme="1"/>
        <rFont val="Calibri Light"/>
        <family val="2"/>
      </rPr>
      <t>stakeholders.</t>
    </r>
  </si>
  <si>
    <r>
      <rPr>
        <b/>
        <sz val="10"/>
        <color theme="1"/>
        <rFont val="Calibri Light"/>
        <family val="2"/>
      </rPr>
      <t xml:space="preserve">Evidencia: </t>
    </r>
    <r>
      <rPr>
        <sz val="10"/>
        <color theme="1"/>
        <rFont val="Calibri Light"/>
        <family val="2"/>
      </rPr>
      <t xml:space="preserve">
La organización se autoidentifica como nivel 1.</t>
    </r>
  </si>
  <si>
    <r>
      <rPr>
        <b/>
        <sz val="10"/>
        <color theme="1"/>
        <rFont val="Calibri Light"/>
        <family val="2"/>
      </rPr>
      <t xml:space="preserve">Evidencia: </t>
    </r>
    <r>
      <rPr>
        <sz val="10"/>
        <color theme="1"/>
        <rFont val="Calibri Light"/>
        <family val="2"/>
      </rPr>
      <t xml:space="preserve">
- Minutas o reportes de juntas de planeación participativas. 
- Lista de participantes que demuestren involucramiento de representantes de la población objetivo y de los grupos de </t>
    </r>
    <r>
      <rPr>
        <i/>
        <sz val="10"/>
        <color theme="1"/>
        <rFont val="Calibri Light"/>
        <family val="2"/>
      </rPr>
      <t>stakeholders</t>
    </r>
    <r>
      <rPr>
        <sz val="10"/>
        <color theme="1"/>
        <rFont val="Calibri Light"/>
        <family val="2"/>
      </rPr>
      <t>más representativos. 
- Los presupuestos incluyen juntas participativas con la comunidad</t>
    </r>
  </si>
  <si>
    <r>
      <rPr>
        <b/>
        <sz val="10"/>
        <color theme="1"/>
        <rFont val="Calibri Light"/>
        <family val="2"/>
      </rPr>
      <t xml:space="preserve">Evidencia: </t>
    </r>
    <r>
      <rPr>
        <sz val="10"/>
        <color theme="1"/>
        <rFont val="Calibri Light"/>
        <family val="2"/>
      </rPr>
      <t xml:space="preserve">
- Ejemplo del plan de trabajo que incorpora las conclusiones obtenidas de las juntas de planeación participativa </t>
    </r>
  </si>
  <si>
    <r>
      <rPr>
        <b/>
        <sz val="10"/>
        <color theme="1"/>
        <rFont val="Calibri Light"/>
        <family val="2"/>
      </rPr>
      <t xml:space="preserve">Evidencia: </t>
    </r>
    <r>
      <rPr>
        <sz val="10"/>
        <color theme="1"/>
        <rFont val="Calibri Light"/>
        <family val="2"/>
      </rPr>
      <t xml:space="preserve">
- Ejemplos de al menos tres planes de trabajo de los últimos dos años que incorporan conclusiones de las juntas de planeación participativas.  
- Reportes participativos que detallan el involucramiento de los miembros de la población objetivo y de los grupos de </t>
    </r>
    <r>
      <rPr>
        <i/>
        <sz val="10"/>
        <color theme="1"/>
        <rFont val="Calibri Light"/>
        <family val="2"/>
      </rPr>
      <t>stakeholders</t>
    </r>
    <r>
      <rPr>
        <sz val="10"/>
        <color theme="1"/>
        <rFont val="Calibri Light"/>
        <family val="2"/>
      </rPr>
      <t xml:space="preserve"> en los servicios y en los programas.</t>
    </r>
  </si>
  <si>
    <r>
      <rPr>
        <b/>
        <sz val="11"/>
        <color theme="1"/>
        <rFont val="Calibri Light"/>
        <family val="2"/>
      </rPr>
      <t xml:space="preserve">Aprendizaje: </t>
    </r>
    <r>
      <rPr>
        <sz val="12"/>
        <color rgb="FF000000"/>
        <rFont val="Calibri Light"/>
        <family val="2"/>
      </rPr>
      <t xml:space="preserve"> Organizaciones relevantes adoptan y consistentemente implementan el aprendizaje como un factor para el cambio dentro de la organización</t>
    </r>
  </si>
  <si>
    <r>
      <rPr>
        <b/>
        <sz val="10"/>
        <color theme="1"/>
        <rFont val="Calibri Light"/>
        <family val="2"/>
      </rPr>
      <t xml:space="preserve">Evidencia: </t>
    </r>
    <r>
      <rPr>
        <sz val="10"/>
        <color theme="1"/>
        <rFont val="Calibri Light"/>
        <family val="2"/>
      </rPr>
      <t xml:space="preserve">
- La organización cuenta con un procedimiento escrito para analizar los éxitos y los retos que surgen de sus programas y servicios.  
- Minutas de juntas o documentos similares que muestren que el procedimiento se siguió en al menos en una ocasión.</t>
    </r>
  </si>
  <si>
    <r>
      <rPr>
        <b/>
        <sz val="10"/>
        <color theme="1"/>
        <rFont val="Calibri Light"/>
        <family val="2"/>
      </rPr>
      <t xml:space="preserve">Evidencia: </t>
    </r>
    <r>
      <rPr>
        <sz val="10"/>
        <color theme="1"/>
        <rFont val="Calibri Light"/>
        <family val="2"/>
      </rPr>
      <t xml:space="preserve">
- Minutas de juntas o documentos similares que muestren que el procedimiento institucional para analizar los éxitos y los retos ha sido seguido en al menos tres ocasiones durante los dos últimos años.  
- Planes (documentos de estrategia u operacional) que incluyen nuevas maneras de brindar servicios o productos que fueron identificados en las reuniones de análisis.</t>
    </r>
  </si>
  <si>
    <r>
      <rPr>
        <b/>
        <sz val="10"/>
        <color theme="1"/>
        <rFont val="Calibri Light"/>
        <family val="2"/>
      </rPr>
      <t xml:space="preserve">Evidencia: </t>
    </r>
    <r>
      <rPr>
        <sz val="10"/>
        <color theme="1"/>
        <rFont val="Calibri Light"/>
        <family val="2"/>
      </rPr>
      <t xml:space="preserve">
- Evidencia de al menos tres esfuerzos separados dentro de los dos últimos años para influenciar a otros a través de compartir los resultados del análisis programáticos.  
- Ejemplos pueden incluir talleres, publicaciones, presentaciones, etc.  
- Contenidos de los materiales deben corresponder/mostrar vínculos con los hallazgos de los programas.</t>
    </r>
  </si>
  <si>
    <r>
      <rPr>
        <b/>
        <sz val="11"/>
        <color theme="1"/>
        <rFont val="Calibri Light"/>
        <family val="2"/>
      </rPr>
      <t>Recursos:</t>
    </r>
    <r>
      <rPr>
        <sz val="11"/>
        <color theme="1"/>
        <rFont val="Calibri Light"/>
        <family val="2"/>
      </rPr>
      <t xml:space="preserve"> Organizaciones sostenibles generan recursos de distintas fuentes estratégicamente</t>
    </r>
  </si>
  <si>
    <r>
      <rPr>
        <b/>
        <sz val="10"/>
        <color theme="1"/>
        <rFont val="Calibri Light"/>
        <family val="2"/>
      </rPr>
      <t xml:space="preserve">Evidencia: </t>
    </r>
    <r>
      <rPr>
        <sz val="10"/>
        <color theme="1"/>
        <rFont val="Calibri Light"/>
        <family val="2"/>
      </rPr>
      <t xml:space="preserve">
- Plan de movilización de recursos que identifica los recursos que se necesitan.  
- Plan de movilización de recursos mapea las necesidades identificadas en el presupuesto organizacional y el plan estratégico</t>
    </r>
  </si>
  <si>
    <r>
      <rPr>
        <b/>
        <sz val="10"/>
        <rFont val="Calibri Light"/>
        <family val="2"/>
      </rPr>
      <t xml:space="preserve">Evidencia:  </t>
    </r>
    <r>
      <rPr>
        <sz val="10"/>
        <rFont val="Calibri Light"/>
        <family val="2"/>
      </rPr>
      <t xml:space="preserve">
- Prueba de recibos de donadores (recursos pueden ser en especie, financieros y humanos)
- Los recursos de donantes deben mostrar que no provienen del donante principal y deben representar al menos 10% del presupuesto total de la organización.</t>
    </r>
  </si>
  <si>
    <r>
      <rPr>
        <b/>
        <sz val="10"/>
        <rFont val="Calibri Light"/>
        <family val="2"/>
      </rPr>
      <t xml:space="preserve">Evidencia: </t>
    </r>
    <r>
      <rPr>
        <sz val="10"/>
        <rFont val="Calibri Light"/>
        <family val="2"/>
      </rPr>
      <t xml:space="preserve">
- Prueba de recibos de al menos dos fuentes de recursos, además del donante principal.  
- Los prespuestos muestran que ninguna fuente de financiamiento representa más del 40% de los recursos de la organización.</t>
    </r>
  </si>
  <si>
    <r>
      <rPr>
        <b/>
        <sz val="11"/>
        <color theme="1"/>
        <rFont val="Calibri Light"/>
        <family val="2"/>
      </rPr>
      <t>Impacto Social:</t>
    </r>
    <r>
      <rPr>
        <sz val="11"/>
        <color theme="1"/>
        <rFont val="Calibri Light"/>
        <family val="2"/>
      </rPr>
      <t xml:space="preserve"> Organizaciones sostenibles entienden y utilizan el poder del capital social, que son la relación y la conexión en sus comunidades que permiten la implementación de programas exitosos y con resultados a largo plazo.</t>
    </r>
  </si>
  <si>
    <t>La organización participa en redes locales reconocidas que son relevantes para sus programas y servicios. La organización apalanca su participación en redes y es capaz de demostar alianzas e involucramiento con al menos otra organización de la sociedad civil.</t>
  </si>
  <si>
    <t xml:space="preserve">La organización participa en redes nacionales o regionales que son relevantes para sus programas y servicios. La organización apalanca su participación en redes y es capaz de demostar alianzas e involucramiento con otras OSC (organizaciones de la sociedad civil) y entidades relevantes de gobierno. </t>
  </si>
  <si>
    <r>
      <rPr>
        <b/>
        <sz val="10"/>
        <color theme="1"/>
        <rFont val="Calibri Light"/>
        <family val="2"/>
      </rPr>
      <t xml:space="preserve">Evidencia: </t>
    </r>
    <r>
      <rPr>
        <sz val="10"/>
        <color theme="1"/>
        <rFont val="Calibri Light"/>
        <family val="2"/>
      </rPr>
      <t xml:space="preserve">
- La organización se autoidentifica como nivel 1</t>
    </r>
  </si>
  <si>
    <r>
      <rPr>
        <b/>
        <sz val="10"/>
        <color theme="1"/>
        <rFont val="Calibri Light"/>
        <family val="2"/>
      </rPr>
      <t xml:space="preserve">Evidencia: </t>
    </r>
    <r>
      <rPr>
        <sz val="10"/>
        <color theme="1"/>
        <rFont val="Calibri Light"/>
        <family val="2"/>
      </rPr>
      <t xml:space="preserve">
- La lista de afiliación a la red local en temas relevantes para la misión de la organización.  
- Minutas u otros documentos de redes locales que identifiquen claramente a la organización como un miembro activo de la red.  
- Un documento (Memorandum de Entendimiento (MOU), carta compromiso, etc.) que demuestre la existencia de una alianza con al menos otra OSC.  
- Referencias positivas de una OSC socia.</t>
    </r>
  </si>
  <si>
    <r>
      <rPr>
        <b/>
        <sz val="10"/>
        <rFont val="Calibri Light"/>
        <family val="2"/>
      </rPr>
      <t xml:space="preserve">Evidencia: </t>
    </r>
    <r>
      <rPr>
        <sz val="10"/>
        <rFont val="Calibri Light"/>
        <family val="2"/>
      </rPr>
      <t xml:space="preserve">
- La lista de afiliación de la red nacional o regional en temas relevantes para la misión de la organización.  
- Minutas u otros documentos de redes nacionales o regionales que identifiquen claramente a la organización como un miembro activo de la red. 
- Un documento (MOU, carta compromiso, etc.) que demuestre la existencia de una alianza con al menos otra OSC y al menos una instancia del gobierno.
- Referencias positivas de una OSC o instancia del gobierno aliada. </t>
    </r>
  </si>
  <si>
    <r>
      <rPr>
        <b/>
        <sz val="10"/>
        <rFont val="Calibri Light"/>
        <family val="2"/>
      </rPr>
      <t xml:space="preserve">Evidencia: </t>
    </r>
    <r>
      <rPr>
        <sz val="10"/>
        <rFont val="Calibri Light"/>
        <family val="2"/>
      </rPr>
      <t xml:space="preserve">
- Minutas u otros documentos de redes nacionales o regionales que identifiquen claramente a la organización con un rol de liderazgo en la red. 
- Un documento (MOU, carta compromiso, etc.) que demuestre la existencia de una alianza con al menos otra OSC, al menos una instancia de gobierno aliada y una entidad del sector privado.  
- Referencias positivas de OSC, gobierno y sector privado.</t>
    </r>
  </si>
  <si>
    <t>ESTÁNDARES</t>
  </si>
  <si>
    <t>PRESTACIÓN DE SERVICIOS</t>
  </si>
  <si>
    <t>ALCANCE</t>
  </si>
  <si>
    <t>POBLACIÓN OBJETIVO</t>
  </si>
  <si>
    <t>APRENDIZAJE</t>
  </si>
  <si>
    <t>RECURSOS</t>
  </si>
  <si>
    <t>IMPACTO SOCIAL</t>
  </si>
  <si>
    <r>
      <rPr>
        <b/>
        <sz val="14"/>
        <color theme="0" tint="-4.9989318521683403E-2"/>
        <rFont val="Calibri"/>
        <family val="2"/>
      </rPr>
      <t>2. Eficiencia:</t>
    </r>
    <r>
      <rPr>
        <sz val="14"/>
        <color theme="0" tint="-4.9989318521683403E-2"/>
        <rFont val="Calibri"/>
        <family val="2"/>
      </rPr>
      <t xml:space="preserve"> </t>
    </r>
    <r>
      <rPr>
        <sz val="13"/>
        <color theme="0" tint="-4.9989318521683403E-2"/>
        <rFont val="Calibri"/>
        <family val="2"/>
      </rPr>
      <t>La habilidad de una organización para planear y presupuestar sus intervenciones consistentemente exitosas con efectividad de costos.</t>
    </r>
  </si>
  <si>
    <r>
      <rPr>
        <b/>
        <sz val="14"/>
        <color theme="0"/>
        <rFont val="Calibri"/>
        <family val="2"/>
        <scheme val="minor"/>
      </rPr>
      <t xml:space="preserve">4. Sustentabilidad: </t>
    </r>
    <r>
      <rPr>
        <sz val="13"/>
        <color theme="0"/>
        <rFont val="Calibri"/>
        <family val="2"/>
        <scheme val="minor"/>
      </rPr>
      <t>La habilidad de una organización para asegurar que los servicios están apoyados por un grupo diverso de actores locales y de recursos internacionales (pueden incluir fondos, gente, confianza y otros tipos de apoyo).</t>
    </r>
  </si>
  <si>
    <t>1.2 Estándares</t>
  </si>
  <si>
    <t xml:space="preserve"> - Organizaciones eficientes usan recursos para llegar a las audiencias meta con planes claramente articulados, en miras de expandir el número de beneficiarios y áreas geográficas con el tiempo</t>
  </si>
  <si>
    <t xml:space="preserve"> - Organizaciones efectivas adoptan e implementan de manera constante mejores/buenas prácticas y mejoran los estándares con el tiempo</t>
  </si>
  <si>
    <t xml:space="preserve"> - Organizaciones efectivas miden y analizan resultados a nivel de outcome para atender de mejor manera a los beneficiarios</t>
  </si>
  <si>
    <t xml:space="preserve"> -  Organizaciones relevantes involucran a sus stakeholders en cada paso del proyecto para asegurar que las actividades están atendiendo a las necesidades actuales y se incluyen activamente en el diseño y la implementación de soluciones</t>
  </si>
  <si>
    <t>Se refiere a la habilidad de una organización para responder a las necesidades actuales de sus beneficiarios, estar alerta a cualquier cambio que influencie esta habilidad, y que modifique el curso de acción, permitiendo ajustar los programas a través de procesos de aprendizaje</t>
  </si>
  <si>
    <t xml:space="preserve"> - Organizaciones relevantes adoptan y consistentemente implementan el aprendizaje como un factor para el cambio dentro de la organización</t>
  </si>
  <si>
    <t xml:space="preserve"> - Organizaciones efectivas desarrollan, utilizan, y actualizan los planes de trabajo, presupuestos, sistemas de seguimiento relacionados a los servicios brindados y analizan la eficiencia de costos</t>
  </si>
  <si>
    <t xml:space="preserve"> - Organizaciones sostenibles generan recursos de distintas fuentes estratégicamente</t>
  </si>
  <si>
    <t>La habilidad de una organización para asegurar que los servicios están apoyados por un grupo diverso de actores locales y de recursos internacionales (pueden incluir fondos, gente, confianza y otros tipos de apoyo)</t>
  </si>
  <si>
    <t xml:space="preserve"> - Organizaciones sostenibles entienden y utilizan el poder del capital social, que son la relación y la conexión en sus comunidades que permiten la implementación de programas exitosos y con resultados a largo plazo</t>
  </si>
  <si>
    <r>
      <rPr>
        <b/>
        <sz val="14"/>
        <color theme="0"/>
        <rFont val="Calibri"/>
        <family val="2"/>
        <scheme val="minor"/>
      </rPr>
      <t xml:space="preserve">3. Pertinencia/Relevancia: </t>
    </r>
    <r>
      <rPr>
        <sz val="13"/>
        <color theme="0"/>
        <rFont val="Calibri"/>
        <family val="2"/>
        <scheme val="minor"/>
      </rPr>
      <t>Se refiere a la habilidad de una organización para responder a las necesidades actuales de sus beneficiarios, estar alerta a cualquier cambio que influencie esta habilidad, y que modifique el curso de acción, permitiendo ajustar los programas a través de procesos de aprendizaje</t>
    </r>
  </si>
  <si>
    <t>Índice de Desempeño Organizacional - Organizational Performance Index (OPI)</t>
  </si>
  <si>
    <r>
      <t xml:space="preserve">
</t>
    </r>
    <r>
      <rPr>
        <b/>
        <sz val="14"/>
        <rFont val="Calibri"/>
        <family val="2"/>
        <scheme val="minor"/>
      </rPr>
      <t>Ejes estratégicos</t>
    </r>
    <r>
      <rPr>
        <sz val="14"/>
        <rFont val="Calibri"/>
        <family val="2"/>
        <scheme val="minor"/>
      </rPr>
      <t xml:space="preserve">
Cada eje estratégico, ubicado en una hoja distinta de la herramienta, está compuesto por componentes (marcados en color azul) y criterios que analizan de forma focalizada las capacidades internas de la organización.
En la parte superior de la hoja de cada eje estratégico se presentan las gráficas y los porcentajes de resultados correspondientes a cada componente.
Como elemento de apoyo, para cada componente se presentan cuatro categorías que describen los criterios del componente. En la primera categoría "Baja" se presenta el estado de los criterios en su mínimo, mientras que en las categorías subsecuentes se describe el estado mejorado de cada criterio, hasta llegar a la cuarta categoría "Fuerte", que describe el estado ideal de los criterios.
</t>
    </r>
  </si>
  <si>
    <r>
      <rPr>
        <b/>
        <sz val="14"/>
        <rFont val="Calibri"/>
        <family val="2"/>
        <scheme val="minor"/>
      </rPr>
      <t>Criterios</t>
    </r>
    <r>
      <rPr>
        <sz val="14"/>
        <rFont val="Calibri"/>
        <family val="2"/>
        <scheme val="minor"/>
      </rPr>
      <t xml:space="preserve">
Cada uno de los criterios de la herramienta está asociado a una pregunta generadora. Con la respuesta de la pregunta, a partir de una opción múltiple, se calcula el valor del criterio en cuestión.
Cada una de las preguntas se refieren a un criterio específico del diagnóstico. Algunos de los criterios tienen mayor importancia que otros, por ejemplo, contar con un plan  de comunicación tiene un mayor peso que contar con una guía de estilo. Bajo ese entendido, los criterios dentro de un componente/sección tienen una ponderación distinta, de forma que los criterios más importantes tienen un efecto mayor sobre el porcentaje de la sección, mientras que los criterios de menor importancia tienen un efecto menor sobre el porcentaje de la sección.
En la herramienta se prevén algunos casos en los que la pregunta puede no aplicar a la organización, por lo que se incluye en la opción múltiple 0. N/A. En caso de que la organización requiriera tal respuesta en una lista de opción múltiple que no la incluye, se sugiere responder el criterio con el valor más alto.</t>
    </r>
  </si>
  <si>
    <t>b. Está en proceso de desarrollo</t>
  </si>
  <si>
    <t xml:space="preserve">OPI Global </t>
  </si>
  <si>
    <r>
      <rPr>
        <b/>
        <sz val="15"/>
        <color theme="1"/>
        <rFont val="Calibri"/>
        <family val="2"/>
        <scheme val="minor"/>
      </rPr>
      <t>Objetivo general:</t>
    </r>
    <r>
      <rPr>
        <sz val="15"/>
        <color theme="1"/>
        <rFont val="Calibri"/>
        <family val="2"/>
        <scheme val="minor"/>
      </rPr>
      <t xml:space="preserve">
Identificar y analizar las capacidades institucionales internas y las capacidades de la organización en la interacción con su entorno.
</t>
    </r>
    <r>
      <rPr>
        <b/>
        <sz val="15"/>
        <color theme="1"/>
        <rFont val="Calibri"/>
        <family val="2"/>
        <scheme val="minor"/>
      </rPr>
      <t>Objetivos específicos:</t>
    </r>
    <r>
      <rPr>
        <sz val="15"/>
        <color theme="1"/>
        <rFont val="Calibri"/>
        <family val="2"/>
        <scheme val="minor"/>
      </rPr>
      <t xml:space="preserve">
1. Aplicar la herramienta de capacidades institucionales externas (OPI).
2. Realizar la revisión de documentos clave de la organización. 
3. Analizar los resultados del diagnóstico para presentar un informe de hallazgos y recomendaciones de fortalecimiento institucional.
</t>
    </r>
  </si>
  <si>
    <t>Evidencia documental (link)</t>
  </si>
  <si>
    <t>Descripción</t>
  </si>
  <si>
    <t>EVIDENCIA DOCUMENTAL</t>
  </si>
  <si>
    <t>1.1. Resultados</t>
  </si>
  <si>
    <t>1.2. Estándares</t>
  </si>
  <si>
    <t>2.1. Prestación de Servicios</t>
  </si>
  <si>
    <t>2.2. Alcance</t>
  </si>
  <si>
    <t>3. Pertinencia / Relevancia</t>
  </si>
  <si>
    <t>3.1. Población Objetivo</t>
  </si>
  <si>
    <t>3.2. Aprendizaje</t>
  </si>
  <si>
    <t>4. Sustentabilididad</t>
  </si>
  <si>
    <t>4.1. Recursos</t>
  </si>
  <si>
    <t>1.1.1.</t>
  </si>
  <si>
    <t>1.1.2.</t>
  </si>
  <si>
    <t>1.2.1.</t>
  </si>
  <si>
    <t>1.2.2.</t>
  </si>
  <si>
    <t>2.1.1.</t>
  </si>
  <si>
    <t>2.1.2.</t>
  </si>
  <si>
    <t>2.2.1.</t>
  </si>
  <si>
    <t>2.2.2.</t>
  </si>
  <si>
    <t>3.1.1.</t>
  </si>
  <si>
    <t>3.1.2.</t>
  </si>
  <si>
    <t>3.2.1.</t>
  </si>
  <si>
    <t>3.2.2.</t>
  </si>
  <si>
    <t>4.1.1.</t>
  </si>
  <si>
    <t>4.1.2.</t>
  </si>
  <si>
    <t>4.2.1.</t>
  </si>
  <si>
    <t>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</si>
</sst>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0_-;\-* #,##0.0_-;_-* &quot;-&quot;??_-;_-@_-"/>
  </numFmts>
  <fonts count="10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sz val="15"/>
      <color theme="1"/>
      <name val="Calibri"/>
      <family val="2"/>
      <scheme val="minor"/>
    </font>
    <font>
      <b/>
      <sz val="30"/>
      <color rgb="FF002060"/>
      <name val="Calibri"/>
      <family val="2"/>
      <scheme val="minor"/>
    </font>
    <font>
      <sz val="12"/>
      <name val="Calibri"/>
      <family val="2"/>
      <scheme val="minor"/>
    </font>
    <font>
      <u/>
      <sz val="11"/>
      <color theme="11"/>
      <name val="Calibri"/>
      <family val="2"/>
      <scheme val="minor"/>
    </font>
    <font>
      <sz val="16"/>
      <color theme="1"/>
      <name val="Calibri"/>
      <family val="2"/>
      <scheme val="minor"/>
    </font>
    <font>
      <sz val="14"/>
      <color theme="1"/>
      <name val="Calibri"/>
      <family val="2"/>
      <scheme val="minor"/>
    </font>
    <font>
      <b/>
      <sz val="14"/>
      <color theme="0"/>
      <name val="Calibri"/>
      <family val="2"/>
      <scheme val="minor"/>
    </font>
    <font>
      <sz val="14"/>
      <name val="Calibri"/>
      <family val="2"/>
      <scheme val="minor"/>
    </font>
    <font>
      <b/>
      <sz val="26"/>
      <color theme="1"/>
      <name val="Calibri"/>
      <family val="2"/>
      <scheme val="minor"/>
    </font>
    <font>
      <b/>
      <sz val="18"/>
      <color theme="0"/>
      <name val="Calibri"/>
      <family val="2"/>
      <scheme val="minor"/>
    </font>
    <font>
      <sz val="11"/>
      <color theme="1"/>
      <name val="Calibri"/>
      <family val="2"/>
      <scheme val="minor"/>
    </font>
    <font>
      <b/>
      <sz val="11"/>
      <color theme="1"/>
      <name val="Calibri"/>
      <family val="2"/>
      <scheme val="minor"/>
    </font>
    <font>
      <sz val="11"/>
      <color theme="1" tint="0.499984740745262"/>
      <name val="Calibri"/>
      <family val="2"/>
      <scheme val="minor"/>
    </font>
    <font>
      <sz val="16"/>
      <color theme="4" tint="-0.249977111117893"/>
      <name val="Calibri"/>
      <family val="2"/>
      <scheme val="minor"/>
    </font>
    <font>
      <b/>
      <sz val="16"/>
      <color theme="4" tint="-0.249977111117893"/>
      <name val="Calibri"/>
      <family val="2"/>
      <scheme val="minor"/>
    </font>
    <font>
      <sz val="12"/>
      <color theme="4" tint="-0.249977111117893"/>
      <name val="Calibri"/>
      <family val="2"/>
      <scheme val="minor"/>
    </font>
    <font>
      <b/>
      <sz val="16"/>
      <color rgb="FFF8D253"/>
      <name val="Calibri"/>
      <family val="2"/>
      <scheme val="minor"/>
    </font>
    <font>
      <sz val="8"/>
      <name val="Calibri"/>
      <family val="2"/>
      <scheme val="minor"/>
    </font>
    <font>
      <b/>
      <sz val="16"/>
      <color theme="1" tint="0.499984740745262"/>
      <name val="Calibri"/>
      <family val="2"/>
      <scheme val="minor"/>
    </font>
    <font>
      <sz val="14"/>
      <color theme="1" tint="0.499984740745262"/>
      <name val="Calibri"/>
      <family val="2"/>
      <scheme val="minor"/>
    </font>
    <font>
      <sz val="10"/>
      <color theme="1" tint="0.499984740745262"/>
      <name val="Calibri"/>
      <family val="2"/>
      <scheme val="minor"/>
    </font>
    <font>
      <sz val="14"/>
      <color theme="4" tint="-0.249977111117893"/>
      <name val="Calibri"/>
      <family val="2"/>
      <scheme val="minor"/>
    </font>
    <font>
      <sz val="13"/>
      <color theme="1" tint="0.499984740745262"/>
      <name val="Calibri"/>
      <family val="2"/>
      <scheme val="minor"/>
    </font>
    <font>
      <sz val="8"/>
      <color theme="0"/>
      <name val="Calibri"/>
      <family val="2"/>
      <scheme val="minor"/>
    </font>
    <font>
      <b/>
      <sz val="16"/>
      <color theme="0"/>
      <name val="Calibri"/>
      <family val="2"/>
      <scheme val="minor"/>
    </font>
    <font>
      <sz val="11"/>
      <name val="Calibri"/>
      <family val="2"/>
      <scheme val="minor"/>
    </font>
    <font>
      <b/>
      <sz val="12"/>
      <color theme="0" tint="-0.14999847407452621"/>
      <name val="Calibri"/>
      <family val="2"/>
      <scheme val="minor"/>
    </font>
    <font>
      <b/>
      <sz val="12"/>
      <name val="Calibri"/>
      <family val="2"/>
      <scheme val="minor"/>
    </font>
    <font>
      <sz val="11"/>
      <color theme="0"/>
      <name val="Calibri"/>
      <family val="2"/>
    </font>
    <font>
      <sz val="11"/>
      <color theme="1"/>
      <name val="Calibri Light"/>
      <family val="2"/>
    </font>
    <font>
      <b/>
      <sz val="11"/>
      <color theme="1"/>
      <name val="Calibri Light"/>
      <family val="2"/>
    </font>
    <font>
      <sz val="12"/>
      <color rgb="FF000000"/>
      <name val="Calibri Light"/>
      <family val="2"/>
    </font>
    <font>
      <sz val="11"/>
      <color rgb="FF0070C0"/>
      <name val="Calibri Light"/>
      <family val="2"/>
    </font>
    <font>
      <sz val="11"/>
      <color rgb="FF000000"/>
      <name val="Calibri Light"/>
      <family val="2"/>
    </font>
    <font>
      <sz val="10"/>
      <name val="Calibri Light"/>
      <family val="2"/>
    </font>
    <font>
      <i/>
      <sz val="10"/>
      <name val="Calibri Light"/>
      <family val="2"/>
    </font>
    <font>
      <sz val="10"/>
      <color rgb="FF0070C0"/>
      <name val="Calibri Light"/>
      <family val="2"/>
    </font>
    <font>
      <b/>
      <sz val="10"/>
      <name val="Calibri Light"/>
      <family val="2"/>
    </font>
    <font>
      <i/>
      <sz val="10"/>
      <color rgb="FF0070C0"/>
      <name val="Calibri Light"/>
      <family val="2"/>
    </font>
    <font>
      <sz val="11"/>
      <name val="Calibri Light"/>
      <family val="2"/>
    </font>
    <font>
      <b/>
      <sz val="11"/>
      <name val="Calibri Light"/>
      <family val="2"/>
    </font>
    <font>
      <sz val="10"/>
      <color theme="1"/>
      <name val="Calibri Light"/>
      <family val="2"/>
    </font>
    <font>
      <b/>
      <sz val="10"/>
      <color theme="1"/>
      <name val="Calibri Light"/>
      <family val="2"/>
    </font>
    <font>
      <sz val="12"/>
      <color rgb="FF000000"/>
      <name val="Calibri"/>
      <family val="2"/>
    </font>
    <font>
      <i/>
      <sz val="10"/>
      <color theme="1"/>
      <name val="Calibri Light"/>
      <family val="2"/>
    </font>
    <font>
      <sz val="12"/>
      <color theme="0"/>
      <name val="Calibri"/>
      <family val="2"/>
    </font>
    <font>
      <b/>
      <sz val="12"/>
      <name val="Calibri"/>
      <family val="2"/>
    </font>
    <font>
      <b/>
      <sz val="14"/>
      <color theme="0"/>
      <name val="Calibri"/>
      <family val="2"/>
    </font>
    <font>
      <sz val="14"/>
      <color theme="0"/>
      <name val="Calibri"/>
      <family val="2"/>
    </font>
    <font>
      <sz val="13"/>
      <color theme="0"/>
      <name val="Calibri"/>
      <family val="2"/>
    </font>
    <font>
      <sz val="13"/>
      <color theme="0" tint="-4.9989318521683403E-2"/>
      <name val="Calibri"/>
      <family val="2"/>
    </font>
    <font>
      <b/>
      <sz val="10"/>
      <name val="Calibri"/>
      <family val="2"/>
      <scheme val="minor"/>
    </font>
    <font>
      <b/>
      <sz val="11"/>
      <name val="Calibri"/>
      <family val="2"/>
      <scheme val="minor"/>
    </font>
    <font>
      <b/>
      <sz val="10"/>
      <color theme="1"/>
      <name val="Calibri"/>
      <family val="2"/>
      <scheme val="minor"/>
    </font>
    <font>
      <sz val="15"/>
      <color theme="1" tint="0.34998626667073579"/>
      <name val="Calibri"/>
      <family val="2"/>
      <scheme val="minor"/>
    </font>
    <font>
      <b/>
      <sz val="15"/>
      <color theme="1"/>
      <name val="Calibri"/>
      <family val="2"/>
      <scheme val="minor"/>
    </font>
    <font>
      <b/>
      <sz val="12"/>
      <color theme="1"/>
      <name val="Calibri"/>
      <family val="2"/>
    </font>
    <font>
      <sz val="12"/>
      <color theme="1"/>
      <name val="Calibri"/>
      <family val="2"/>
    </font>
    <font>
      <sz val="12"/>
      <color theme="1"/>
      <name val="ArialMT"/>
    </font>
    <font>
      <u/>
      <sz val="11"/>
      <color theme="10"/>
      <name val="Calibri"/>
      <family val="2"/>
      <scheme val="minor"/>
    </font>
    <font>
      <b/>
      <u/>
      <sz val="18"/>
      <color theme="10"/>
      <name val="Calibri"/>
      <family val="2"/>
      <scheme val="minor"/>
    </font>
    <font>
      <sz val="18"/>
      <color theme="0"/>
      <name val="Calibri"/>
      <family val="2"/>
      <scheme val="minor"/>
    </font>
    <font>
      <sz val="15"/>
      <color rgb="FFFF0000"/>
      <name val="Calibri"/>
      <family val="2"/>
      <scheme val="minor"/>
    </font>
    <font>
      <sz val="14"/>
      <color theme="0" tint="-0.499984740745262"/>
      <name val="Calibri"/>
      <family val="2"/>
      <scheme val="minor"/>
    </font>
    <font>
      <b/>
      <sz val="14"/>
      <color theme="1"/>
      <name val="Calibri"/>
      <family val="2"/>
    </font>
    <font>
      <sz val="14"/>
      <color theme="1"/>
      <name val="Calibri"/>
      <family val="2"/>
    </font>
    <font>
      <b/>
      <sz val="14"/>
      <name val="Calibri"/>
      <family val="2"/>
      <scheme val="minor"/>
    </font>
    <font>
      <sz val="14"/>
      <color rgb="FF000000"/>
      <name val="Calibri"/>
      <family val="2"/>
      <scheme val="minor"/>
    </font>
    <font>
      <sz val="20"/>
      <color theme="0" tint="-0.499984740745262"/>
      <name val="Calibri"/>
      <family val="2"/>
      <scheme val="minor"/>
    </font>
    <font>
      <sz val="11"/>
      <color rgb="FFFF0000"/>
      <name val="Calibri"/>
      <family val="2"/>
      <scheme val="minor"/>
    </font>
    <font>
      <sz val="12"/>
      <color theme="0" tint="-0.499984740745262"/>
      <name val="Calibri"/>
      <family val="2"/>
      <scheme val="minor"/>
    </font>
    <font>
      <sz val="16"/>
      <color theme="0"/>
      <name val="Calibri"/>
      <family val="2"/>
      <scheme val="minor"/>
    </font>
    <font>
      <sz val="22"/>
      <color theme="4" tint="-0.249977111117893"/>
      <name val="Calibri"/>
      <family val="2"/>
      <scheme val="minor"/>
    </font>
    <font>
      <sz val="18"/>
      <color theme="1" tint="0.34998626667073579"/>
      <name val="Calibri"/>
      <family val="2"/>
      <scheme val="minor"/>
    </font>
    <font>
      <sz val="18"/>
      <name val="Calibri"/>
      <family val="2"/>
      <scheme val="minor"/>
    </font>
    <font>
      <sz val="12"/>
      <color rgb="FF008000"/>
      <name val="Calibri"/>
      <family val="2"/>
      <scheme val="minor"/>
    </font>
    <font>
      <b/>
      <sz val="22"/>
      <color theme="4" tint="-0.249977111117893"/>
      <name val="Calibri"/>
      <family val="2"/>
      <scheme val="minor"/>
    </font>
    <font>
      <sz val="14"/>
      <color rgb="FFFF0000"/>
      <name val="Calibri"/>
      <family val="2"/>
      <scheme val="minor"/>
    </font>
    <font>
      <sz val="14"/>
      <color rgb="FF008000"/>
      <name val="Calibri"/>
      <family val="2"/>
      <scheme val="minor"/>
    </font>
    <font>
      <sz val="11"/>
      <color rgb="FFFF0000"/>
      <name val="Calibri"/>
      <family val="2"/>
    </font>
    <font>
      <sz val="12"/>
      <color rgb="FFFF0000"/>
      <name val="Calibri"/>
      <family val="2"/>
    </font>
    <font>
      <i/>
      <sz val="14"/>
      <color theme="1"/>
      <name val="Calibri"/>
      <family val="2"/>
      <scheme val="minor"/>
    </font>
    <font>
      <b/>
      <sz val="10"/>
      <color theme="0"/>
      <name val="Calibri"/>
      <family val="2"/>
    </font>
    <font>
      <sz val="22"/>
      <color theme="0"/>
      <name val="Calibri"/>
      <family val="2"/>
    </font>
    <font>
      <b/>
      <sz val="12"/>
      <color theme="0"/>
      <name val="Calibri"/>
      <family val="2"/>
    </font>
    <font>
      <sz val="10"/>
      <color rgb="FF000000"/>
      <name val="Arial"/>
      <family val="2"/>
    </font>
    <font>
      <b/>
      <sz val="14"/>
      <color theme="0" tint="-4.9989318521683403E-2"/>
      <name val="Calibri"/>
      <family val="2"/>
    </font>
    <font>
      <sz val="14"/>
      <color theme="0" tint="-4.9989318521683403E-2"/>
      <name val="Calibri"/>
      <family val="2"/>
    </font>
    <font>
      <sz val="13"/>
      <color theme="0"/>
      <name val="Calibri"/>
      <family val="2"/>
      <scheme val="minor"/>
    </font>
    <font>
      <b/>
      <sz val="14"/>
      <name val="Calibri"/>
      <family val="2"/>
      <scheme val="minor"/>
    </font>
    <font>
      <sz val="14"/>
      <name val="Calibri"/>
      <family val="2"/>
      <scheme val="minor"/>
    </font>
    <font>
      <sz val="15"/>
      <color theme="1"/>
      <name val="Calibri"/>
      <family val="2"/>
      <scheme val="minor"/>
    </font>
    <font>
      <b/>
      <sz val="11"/>
      <color theme="1"/>
      <name val="Calibri"/>
      <family val="2"/>
      <scheme val="minor"/>
    </font>
    <font>
      <b/>
      <sz val="16"/>
      <color theme="0"/>
      <name val="Calibri"/>
      <family val="2"/>
      <scheme val="minor"/>
    </font>
    <font>
      <b/>
      <sz val="14"/>
      <color theme="0"/>
      <name val="Calibri"/>
      <family val="2"/>
      <scheme val="minor"/>
    </font>
    <font>
      <b/>
      <sz val="12"/>
      <color theme="4"/>
      <name val="Calibri"/>
      <family val="2"/>
      <scheme val="minor"/>
    </font>
    <font>
      <b/>
      <sz val="16"/>
      <color theme="4"/>
      <name val="Calibri"/>
      <family val="2"/>
      <scheme val="minor"/>
    </font>
  </fonts>
  <fills count="18">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0"/>
        <bgColor indexed="64"/>
      </patternFill>
    </fill>
    <fill>
      <patternFill patternType="solid">
        <fgColor rgb="FF4B87CC"/>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8D253"/>
        <bgColor indexed="64"/>
      </patternFill>
    </fill>
    <fill>
      <patternFill patternType="solid">
        <fgColor theme="4" tint="0.79998168889431442"/>
        <bgColor indexed="64"/>
      </patternFill>
    </fill>
    <fill>
      <patternFill patternType="solid">
        <fgColor rgb="FFCBE0F3"/>
        <bgColor indexed="64"/>
      </patternFill>
    </fill>
    <fill>
      <patternFill patternType="solid">
        <fgColor rgb="FFF3C035"/>
        <bgColor indexed="64"/>
      </patternFill>
    </fill>
    <fill>
      <patternFill patternType="solid">
        <fgColor rgb="FFFCECB4"/>
        <bgColor indexed="64"/>
      </patternFill>
    </fill>
    <fill>
      <patternFill patternType="solid">
        <fgColor rgb="FFFBE9A5"/>
        <bgColor indexed="64"/>
      </patternFill>
    </fill>
    <fill>
      <patternFill patternType="solid">
        <fgColor rgb="FF20396C"/>
        <bgColor indexed="64"/>
      </patternFill>
    </fill>
    <fill>
      <patternFill patternType="solid">
        <fgColor rgb="FF162950"/>
        <bgColor indexed="64"/>
      </patternFill>
    </fill>
    <fill>
      <patternFill patternType="solid">
        <fgColor rgb="FF2A4E97"/>
        <bgColor indexed="64"/>
      </patternFill>
    </fill>
    <fill>
      <patternFill patternType="solid">
        <fgColor rgb="FFFFFFFF"/>
        <bgColor rgb="FF000000"/>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style="thin">
        <color auto="1"/>
      </top>
      <bottom/>
      <diagonal/>
    </border>
    <border>
      <left/>
      <right style="medium">
        <color auto="1"/>
      </right>
      <top/>
      <bottom style="medium">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top style="thin">
        <color auto="1"/>
      </top>
      <bottom/>
      <diagonal/>
    </border>
    <border>
      <left style="thin">
        <color auto="1"/>
      </left>
      <right/>
      <top/>
      <bottom style="thin">
        <color auto="1"/>
      </bottom>
      <diagonal/>
    </border>
    <border>
      <left style="thin">
        <color auto="1"/>
      </left>
      <right/>
      <top/>
      <bottom style="medium">
        <color auto="1"/>
      </bottom>
      <diagonal/>
    </border>
    <border>
      <left/>
      <right/>
      <top style="thin">
        <color auto="1"/>
      </top>
      <bottom style="medium">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bottom style="medium">
        <color auto="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style="medium">
        <color theme="4" tint="-0.249977111117893"/>
      </right>
      <top/>
      <bottom/>
      <diagonal/>
    </border>
    <border>
      <left/>
      <right style="medium">
        <color rgb="FFEDBC33"/>
      </right>
      <top/>
      <bottom/>
      <diagonal/>
    </border>
    <border>
      <left/>
      <right style="medium">
        <color rgb="FFF1C741"/>
      </right>
      <top/>
      <bottom/>
      <diagonal/>
    </border>
    <border>
      <left/>
      <right style="medium">
        <color rgb="FFF6CA43"/>
      </right>
      <top/>
      <bottom/>
      <diagonal/>
    </border>
    <border>
      <left/>
      <right/>
      <top style="thin">
        <color theme="0" tint="-0.249977111117893"/>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top style="thin">
        <color auto="1"/>
      </top>
      <bottom style="double">
        <color auto="1"/>
      </bottom>
      <diagonal/>
    </border>
    <border>
      <left/>
      <right/>
      <top style="double">
        <color auto="1"/>
      </top>
      <bottom/>
      <diagonal/>
    </border>
    <border>
      <left style="thin">
        <color auto="1"/>
      </left>
      <right style="thin">
        <color auto="1"/>
      </right>
      <top style="thin">
        <color auto="1"/>
      </top>
      <bottom style="medium">
        <color auto="1"/>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rgb="FFBFBFBF"/>
      </left>
      <right style="thin">
        <color rgb="FFBFBFBF"/>
      </right>
      <top style="thin">
        <color rgb="FFBFBFBF"/>
      </top>
      <bottom style="thin">
        <color rgb="FFBFBFBF"/>
      </bottom>
      <diagonal/>
    </border>
    <border>
      <left/>
      <right style="thin">
        <color rgb="FFBFBFBF"/>
      </right>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diagonal/>
    </border>
    <border>
      <left style="thin">
        <color rgb="FFBFBFBF"/>
      </left>
      <right style="thin">
        <color rgb="FFBFBFBF"/>
      </right>
      <top style="thin">
        <color rgb="FFBFBFBF"/>
      </top>
      <bottom/>
      <diagonal/>
    </border>
    <border>
      <left style="thin">
        <color auto="1"/>
      </left>
      <right style="medium">
        <color auto="1"/>
      </right>
      <top style="thin">
        <color auto="1"/>
      </top>
      <bottom style="medium">
        <color auto="1"/>
      </bottom>
      <diagonal/>
    </border>
  </borders>
  <cellStyleXfs count="2345">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8" fillId="0" borderId="0"/>
    <xf numFmtId="0" fontId="51" fillId="0" borderId="0"/>
    <xf numFmtId="164" fontId="51" fillId="0" borderId="0" applyFont="0" applyFill="0" applyBorder="0" applyAlignment="0" applyProtection="0"/>
    <xf numFmtId="0" fontId="18" fillId="0" borderId="0"/>
    <xf numFmtId="9" fontId="5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6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3" fillId="0" borderId="0"/>
    <xf numFmtId="0" fontId="18" fillId="0" borderId="0"/>
    <xf numFmtId="9" fontId="1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449">
    <xf numFmtId="0" fontId="0" fillId="0" borderId="0" xfId="0"/>
    <xf numFmtId="0" fontId="0" fillId="4" borderId="0" xfId="0" applyFont="1" applyFill="1" applyAlignment="1" applyProtection="1">
      <alignment vertical="center" wrapText="1"/>
      <protection locked="0"/>
    </xf>
    <xf numFmtId="0" fontId="7" fillId="4" borderId="0" xfId="0" applyFont="1" applyFill="1" applyBorder="1" applyAlignment="1" applyProtection="1">
      <alignment horizontal="left" vertical="center" wrapText="1"/>
    </xf>
    <xf numFmtId="0" fontId="13" fillId="4" borderId="0" xfId="0" applyFont="1" applyFill="1" applyBorder="1" applyAlignment="1" applyProtection="1">
      <alignment horizontal="center" wrapText="1"/>
    </xf>
    <xf numFmtId="165" fontId="22" fillId="4" borderId="0" xfId="0" applyNumberFormat="1" applyFont="1" applyFill="1" applyBorder="1" applyAlignment="1" applyProtection="1">
      <alignment horizontal="center" vertical="center" wrapText="1"/>
    </xf>
    <xf numFmtId="165" fontId="12" fillId="4" borderId="0" xfId="0" applyNumberFormat="1" applyFont="1" applyFill="1" applyBorder="1" applyAlignment="1" applyProtection="1">
      <alignment horizontal="left" vertical="center" wrapText="1"/>
    </xf>
    <xf numFmtId="165" fontId="22" fillId="4" borderId="0" xfId="0" applyNumberFormat="1" applyFont="1" applyFill="1" applyBorder="1" applyAlignment="1" applyProtection="1">
      <alignment horizontal="left" vertical="center" wrapText="1"/>
    </xf>
    <xf numFmtId="9" fontId="24" fillId="4" borderId="0" xfId="122" applyFont="1" applyFill="1" applyBorder="1" applyAlignment="1" applyProtection="1">
      <alignment horizontal="left" vertical="center" wrapText="1"/>
    </xf>
    <xf numFmtId="0" fontId="21" fillId="4" borderId="0" xfId="0" applyFont="1" applyFill="1" applyBorder="1" applyAlignment="1" applyProtection="1">
      <alignment horizontal="right" vertical="center" wrapText="1"/>
    </xf>
    <xf numFmtId="165" fontId="27" fillId="4" borderId="35" xfId="0" applyNumberFormat="1" applyFont="1" applyFill="1" applyBorder="1" applyAlignment="1" applyProtection="1">
      <alignment horizontal="center" vertical="center" wrapText="1"/>
    </xf>
    <xf numFmtId="0" fontId="8" fillId="4" borderId="0" xfId="0" applyFont="1" applyFill="1"/>
    <xf numFmtId="0" fontId="9" fillId="4" borderId="0" xfId="0" applyFont="1" applyFill="1" applyAlignment="1">
      <alignment vertical="top"/>
    </xf>
    <xf numFmtId="0" fontId="8" fillId="4" borderId="0" xfId="0" applyFont="1" applyFill="1" applyAlignment="1">
      <alignment horizontal="left" vertical="top"/>
    </xf>
    <xf numFmtId="0" fontId="16" fillId="4" borderId="0" xfId="0" applyFont="1" applyFill="1" applyAlignment="1">
      <alignment vertical="top"/>
    </xf>
    <xf numFmtId="0" fontId="6" fillId="0" borderId="1" xfId="0" applyFont="1" applyBorder="1"/>
    <xf numFmtId="0" fontId="7" fillId="4" borderId="10" xfId="0" applyFont="1" applyFill="1" applyBorder="1" applyAlignment="1" applyProtection="1">
      <alignment horizontal="left" vertical="center" wrapText="1"/>
    </xf>
    <xf numFmtId="0" fontId="6" fillId="9" borderId="3" xfId="0" applyFont="1" applyFill="1" applyBorder="1" applyAlignment="1" applyProtection="1">
      <alignment vertical="center" wrapText="1"/>
    </xf>
    <xf numFmtId="9" fontId="31" fillId="4" borderId="0" xfId="122" applyFont="1" applyFill="1" applyBorder="1" applyAlignment="1" applyProtection="1">
      <alignment horizontal="left" vertical="center" wrapText="1"/>
    </xf>
    <xf numFmtId="165" fontId="21" fillId="4" borderId="0" xfId="0" applyNumberFormat="1" applyFont="1" applyFill="1" applyBorder="1" applyAlignment="1" applyProtection="1">
      <alignment horizontal="center" wrapText="1"/>
    </xf>
    <xf numFmtId="0" fontId="8" fillId="4" borderId="1" xfId="0" applyFont="1" applyFill="1" applyBorder="1" applyAlignment="1"/>
    <xf numFmtId="0" fontId="8" fillId="4" borderId="0" xfId="0" applyFont="1" applyFill="1" applyBorder="1" applyAlignment="1"/>
    <xf numFmtId="0" fontId="8" fillId="4" borderId="0" xfId="0" applyFont="1" applyFill="1" applyAlignment="1">
      <alignment vertical="center" wrapText="1"/>
    </xf>
    <xf numFmtId="0" fontId="8" fillId="4" borderId="0" xfId="0" applyFont="1" applyFill="1" applyAlignment="1">
      <alignment vertical="center"/>
    </xf>
    <xf numFmtId="0" fontId="13" fillId="4" borderId="0" xfId="0" applyFont="1" applyFill="1" applyAlignment="1">
      <alignment vertical="top" wrapText="1"/>
    </xf>
    <xf numFmtId="0" fontId="8" fillId="0" borderId="0" xfId="0" applyFont="1" applyFill="1"/>
    <xf numFmtId="0" fontId="13" fillId="4" borderId="56" xfId="0" applyFont="1" applyFill="1" applyBorder="1" applyAlignment="1">
      <alignment vertical="center" wrapText="1"/>
    </xf>
    <xf numFmtId="0" fontId="13" fillId="4" borderId="0" xfId="0" applyFont="1" applyFill="1" applyAlignment="1">
      <alignment vertical="center"/>
    </xf>
    <xf numFmtId="0" fontId="66" fillId="0" borderId="0" xfId="0" applyFont="1"/>
    <xf numFmtId="0" fontId="64" fillId="4" borderId="0" xfId="0" applyFont="1" applyFill="1" applyAlignment="1">
      <alignment vertical="center" wrapText="1"/>
    </xf>
    <xf numFmtId="0" fontId="65" fillId="4" borderId="0" xfId="0" applyFont="1" applyFill="1" applyAlignment="1">
      <alignment vertical="center" wrapText="1"/>
    </xf>
    <xf numFmtId="0" fontId="17" fillId="0" borderId="0" xfId="0" applyFont="1" applyFill="1" applyAlignment="1" applyProtection="1">
      <alignment vertical="center" wrapText="1"/>
    </xf>
    <xf numFmtId="0" fontId="8" fillId="15" borderId="0" xfId="0" applyFont="1" applyFill="1"/>
    <xf numFmtId="0" fontId="69" fillId="16" borderId="0" xfId="0" applyFont="1" applyFill="1" applyAlignment="1">
      <alignment horizontal="left" vertical="center" indent="1"/>
    </xf>
    <xf numFmtId="0" fontId="70" fillId="4" borderId="0" xfId="0" applyFont="1" applyFill="1"/>
    <xf numFmtId="0" fontId="17" fillId="4" borderId="0" xfId="0" applyFont="1" applyFill="1" applyAlignment="1" applyProtection="1">
      <alignment horizontal="left" vertical="center" wrapText="1"/>
    </xf>
    <xf numFmtId="0" fontId="15" fillId="4" borderId="0" xfId="0" applyFont="1" applyFill="1" applyAlignment="1" applyProtection="1">
      <alignment horizontal="left" vertical="center" wrapText="1"/>
    </xf>
    <xf numFmtId="0" fontId="8" fillId="4" borderId="14" xfId="0" applyFont="1" applyFill="1" applyBorder="1"/>
    <xf numFmtId="0" fontId="8" fillId="4" borderId="15" xfId="0" applyFont="1" applyFill="1" applyBorder="1"/>
    <xf numFmtId="0" fontId="9" fillId="4" borderId="15" xfId="0" applyFont="1" applyFill="1" applyBorder="1" applyAlignment="1">
      <alignment vertical="top"/>
    </xf>
    <xf numFmtId="0" fontId="9" fillId="4" borderId="26" xfId="0" applyFont="1" applyFill="1" applyBorder="1" applyAlignment="1">
      <alignment vertical="top"/>
    </xf>
    <xf numFmtId="0" fontId="8" fillId="4" borderId="16" xfId="0" applyFont="1" applyFill="1" applyBorder="1"/>
    <xf numFmtId="0" fontId="8" fillId="4" borderId="0" xfId="0" applyFont="1" applyFill="1" applyBorder="1"/>
    <xf numFmtId="0" fontId="9" fillId="4" borderId="0" xfId="0" applyFont="1" applyFill="1" applyBorder="1" applyAlignment="1">
      <alignment vertical="top"/>
    </xf>
    <xf numFmtId="0" fontId="9" fillId="4" borderId="27" xfId="0" applyFont="1" applyFill="1" applyBorder="1" applyAlignment="1">
      <alignment vertical="top"/>
    </xf>
    <xf numFmtId="0" fontId="16" fillId="4" borderId="0" xfId="0" applyFont="1" applyFill="1" applyBorder="1" applyAlignment="1">
      <alignment vertical="top"/>
    </xf>
    <xf numFmtId="0" fontId="16" fillId="4" borderId="27" xfId="0" applyFont="1" applyFill="1" applyBorder="1" applyAlignment="1">
      <alignment vertical="top"/>
    </xf>
    <xf numFmtId="0" fontId="8" fillId="15" borderId="16" xfId="0" applyFont="1" applyFill="1" applyBorder="1"/>
    <xf numFmtId="0" fontId="69" fillId="14" borderId="0" xfId="0" applyFont="1" applyFill="1" applyBorder="1" applyAlignment="1">
      <alignment horizontal="left" vertical="center" indent="1"/>
    </xf>
    <xf numFmtId="0" fontId="17" fillId="14" borderId="0" xfId="0" applyFont="1" applyFill="1" applyBorder="1" applyAlignment="1" applyProtection="1">
      <alignment vertical="center" wrapText="1"/>
    </xf>
    <xf numFmtId="0" fontId="17" fillId="0" borderId="27" xfId="0" applyFont="1" applyFill="1" applyBorder="1" applyAlignment="1" applyProtection="1">
      <alignment vertical="center" wrapText="1"/>
    </xf>
    <xf numFmtId="0" fontId="8" fillId="4" borderId="27" xfId="0" applyFont="1" applyFill="1" applyBorder="1"/>
    <xf numFmtId="0" fontId="62" fillId="4" borderId="0" xfId="0" applyFont="1" applyFill="1" applyBorder="1" applyAlignment="1">
      <alignment horizontal="center"/>
    </xf>
    <xf numFmtId="0" fontId="8" fillId="4" borderId="19" xfId="0" applyFont="1" applyFill="1" applyBorder="1"/>
    <xf numFmtId="0" fontId="8" fillId="4" borderId="20" xfId="0" applyFont="1" applyFill="1" applyBorder="1"/>
    <xf numFmtId="0" fontId="8" fillId="4" borderId="29" xfId="0" applyFont="1" applyFill="1" applyBorder="1"/>
    <xf numFmtId="0" fontId="16" fillId="4" borderId="0" xfId="0" applyFont="1" applyFill="1" applyAlignment="1">
      <alignment vertical="center" wrapText="1"/>
    </xf>
    <xf numFmtId="0" fontId="72" fillId="0" borderId="1" xfId="0" applyFont="1" applyBorder="1" applyAlignment="1">
      <alignment vertical="center" wrapText="1"/>
    </xf>
    <xf numFmtId="0" fontId="73" fillId="4" borderId="1" xfId="0" applyFont="1" applyFill="1" applyBorder="1" applyAlignment="1">
      <alignment vertical="center" wrapText="1"/>
    </xf>
    <xf numFmtId="0" fontId="72" fillId="4" borderId="1" xfId="0" applyFont="1" applyFill="1" applyBorder="1" applyAlignment="1">
      <alignment vertical="center" wrapText="1"/>
    </xf>
    <xf numFmtId="0" fontId="13" fillId="4" borderId="0" xfId="0" applyFont="1" applyFill="1" applyBorder="1" applyAlignment="1" applyProtection="1">
      <alignment vertical="center" wrapText="1"/>
    </xf>
    <xf numFmtId="0" fontId="0" fillId="4" borderId="0" xfId="0" applyFont="1" applyFill="1" applyBorder="1" applyAlignment="1" applyProtection="1">
      <alignment horizontal="left" vertical="center" wrapText="1"/>
      <protection locked="0"/>
    </xf>
    <xf numFmtId="0" fontId="0" fillId="4" borderId="0" xfId="0" applyFont="1" applyFill="1" applyBorder="1" applyAlignment="1" applyProtection="1">
      <alignment vertical="center" wrapText="1"/>
      <protection locked="0"/>
    </xf>
    <xf numFmtId="0" fontId="0" fillId="4" borderId="0" xfId="0" applyFont="1" applyFill="1" applyBorder="1" applyAlignment="1" applyProtection="1">
      <alignment vertical="center"/>
      <protection locked="0"/>
    </xf>
    <xf numFmtId="0" fontId="0" fillId="4" borderId="0" xfId="0" applyFill="1" applyProtection="1"/>
    <xf numFmtId="0" fontId="0" fillId="4" borderId="0" xfId="0" applyFill="1" applyBorder="1" applyProtection="1"/>
    <xf numFmtId="0" fontId="0" fillId="4" borderId="0" xfId="0" applyFill="1" applyProtection="1">
      <protection locked="0"/>
    </xf>
    <xf numFmtId="0" fontId="67" fillId="4" borderId="3" xfId="1858" applyFill="1" applyBorder="1" applyAlignment="1" applyProtection="1">
      <alignment horizontal="center" vertical="center" textRotation="90" wrapText="1"/>
      <protection locked="0"/>
    </xf>
    <xf numFmtId="0" fontId="6" fillId="4" borderId="0" xfId="0" applyFont="1" applyFill="1" applyBorder="1" applyAlignment="1" applyProtection="1">
      <alignment vertical="center" wrapText="1"/>
      <protection locked="0"/>
    </xf>
    <xf numFmtId="0" fontId="6" fillId="4" borderId="0" xfId="0" applyFont="1" applyFill="1" applyBorder="1" applyAlignment="1" applyProtection="1">
      <alignment horizontal="center" vertical="center" wrapText="1"/>
      <protection locked="0"/>
    </xf>
    <xf numFmtId="2" fontId="0" fillId="4" borderId="0" xfId="0" applyNumberFormat="1" applyFont="1" applyFill="1" applyBorder="1" applyAlignment="1" applyProtection="1">
      <alignment horizontal="left" vertical="center" wrapText="1"/>
    </xf>
    <xf numFmtId="2" fontId="0" fillId="4" borderId="10" xfId="0" applyNumberFormat="1" applyFont="1" applyFill="1" applyBorder="1" applyAlignment="1" applyProtection="1">
      <alignment horizontal="left" vertical="center" wrapText="1"/>
    </xf>
    <xf numFmtId="0" fontId="13" fillId="4" borderId="0" xfId="0" applyFont="1" applyFill="1" applyAlignment="1" applyProtection="1">
      <alignment wrapText="1"/>
    </xf>
    <xf numFmtId="0" fontId="7" fillId="4" borderId="0" xfId="0" applyFont="1" applyFill="1" applyProtection="1"/>
    <xf numFmtId="17" fontId="18" fillId="4" borderId="0" xfId="1323" applyNumberFormat="1" applyFont="1" applyFill="1" applyProtection="1">
      <protection locked="0"/>
    </xf>
    <xf numFmtId="0" fontId="18" fillId="4" borderId="0" xfId="1323" applyFont="1" applyFill="1" applyProtection="1">
      <protection locked="0"/>
    </xf>
    <xf numFmtId="0" fontId="20" fillId="4" borderId="0" xfId="1323" applyFont="1" applyFill="1" applyProtection="1">
      <protection locked="0"/>
    </xf>
    <xf numFmtId="0" fontId="38" fillId="11" borderId="1" xfId="1323" applyFont="1" applyFill="1" applyBorder="1" applyAlignment="1" applyProtection="1">
      <alignment horizontal="center" vertical="center"/>
    </xf>
    <xf numFmtId="0" fontId="38" fillId="11" borderId="2" xfId="1323" applyFont="1" applyFill="1" applyBorder="1" applyAlignment="1" applyProtection="1">
      <alignment horizontal="center" vertical="center"/>
    </xf>
    <xf numFmtId="0" fontId="42" fillId="4" borderId="1" xfId="1323" applyFont="1" applyFill="1" applyBorder="1" applyAlignment="1" applyProtection="1">
      <alignment vertical="center" wrapText="1"/>
    </xf>
    <xf numFmtId="0" fontId="37" fillId="4" borderId="0" xfId="1323" applyFont="1" applyFill="1" applyProtection="1"/>
    <xf numFmtId="0" fontId="50" fillId="4" borderId="1" xfId="1323" applyFont="1" applyFill="1" applyBorder="1" applyProtection="1"/>
    <xf numFmtId="0" fontId="38" fillId="4" borderId="1" xfId="1323" applyFont="1" applyFill="1" applyBorder="1" applyProtection="1"/>
    <xf numFmtId="0" fontId="28" fillId="4" borderId="0" xfId="0" applyFont="1" applyFill="1" applyBorder="1" applyAlignment="1" applyProtection="1">
      <alignment horizontal="center" textRotation="90" wrapText="1"/>
    </xf>
    <xf numFmtId="0" fontId="0" fillId="4" borderId="0" xfId="1324" applyFont="1" applyFill="1" applyAlignment="1" applyProtection="1"/>
    <xf numFmtId="0" fontId="0" fillId="4" borderId="44" xfId="1324" applyFont="1" applyFill="1" applyBorder="1" applyAlignment="1" applyProtection="1"/>
    <xf numFmtId="0" fontId="0" fillId="4" borderId="47" xfId="1324" applyFont="1" applyFill="1" applyBorder="1" applyAlignment="1" applyProtection="1"/>
    <xf numFmtId="0" fontId="53" fillId="4" borderId="0" xfId="1324" applyFont="1" applyFill="1" applyAlignment="1" applyProtection="1"/>
    <xf numFmtId="0" fontId="53" fillId="4" borderId="0" xfId="1324" applyFont="1" applyFill="1" applyAlignment="1" applyProtection="1">
      <alignment horizontal="center"/>
    </xf>
    <xf numFmtId="0" fontId="0" fillId="4" borderId="46" xfId="1324" applyFont="1" applyFill="1" applyBorder="1" applyAlignment="1" applyProtection="1"/>
    <xf numFmtId="0" fontId="0" fillId="4" borderId="0" xfId="1324" applyFont="1" applyFill="1" applyBorder="1" applyAlignment="1" applyProtection="1"/>
    <xf numFmtId="0" fontId="53" fillId="4" borderId="0" xfId="1324" applyFont="1" applyFill="1" applyBorder="1" applyAlignment="1" applyProtection="1"/>
    <xf numFmtId="0" fontId="53" fillId="4" borderId="47" xfId="1324" applyFont="1" applyFill="1" applyBorder="1" applyAlignment="1" applyProtection="1"/>
    <xf numFmtId="0" fontId="0" fillId="4" borderId="0" xfId="1324" applyFont="1" applyFill="1" applyAlignment="1" applyProtection="1">
      <alignment wrapText="1"/>
    </xf>
    <xf numFmtId="0" fontId="0" fillId="4" borderId="46" xfId="1324" applyFont="1" applyFill="1" applyBorder="1" applyAlignment="1" applyProtection="1">
      <alignment wrapText="1"/>
    </xf>
    <xf numFmtId="0" fontId="0" fillId="4" borderId="0" xfId="1324" applyFont="1" applyFill="1" applyBorder="1" applyAlignment="1" applyProtection="1">
      <alignment wrapText="1"/>
    </xf>
    <xf numFmtId="0" fontId="53" fillId="4" borderId="0" xfId="1324" applyFont="1" applyFill="1" applyBorder="1" applyAlignment="1" applyProtection="1">
      <alignment wrapText="1"/>
    </xf>
    <xf numFmtId="0" fontId="53" fillId="4" borderId="47" xfId="1324" applyFont="1" applyFill="1" applyBorder="1" applyAlignment="1" applyProtection="1">
      <alignment wrapText="1"/>
    </xf>
    <xf numFmtId="0" fontId="53" fillId="4" borderId="0" xfId="1324" applyFont="1" applyFill="1" applyAlignment="1" applyProtection="1">
      <alignment wrapText="1"/>
    </xf>
    <xf numFmtId="0" fontId="0" fillId="4" borderId="0" xfId="1324" applyFont="1" applyFill="1" applyAlignment="1" applyProtection="1">
      <alignment vertical="center"/>
    </xf>
    <xf numFmtId="0" fontId="0" fillId="4" borderId="46" xfId="1324" applyFont="1" applyFill="1" applyBorder="1" applyAlignment="1" applyProtection="1">
      <alignment vertical="center"/>
    </xf>
    <xf numFmtId="0" fontId="0" fillId="4" borderId="0" xfId="1324" applyFont="1" applyFill="1" applyBorder="1" applyAlignment="1" applyProtection="1">
      <alignment vertical="center"/>
    </xf>
    <xf numFmtId="0" fontId="0" fillId="4" borderId="47" xfId="1324" applyFont="1" applyFill="1" applyBorder="1" applyAlignment="1" applyProtection="1">
      <alignment vertical="center"/>
    </xf>
    <xf numFmtId="0" fontId="53" fillId="4" borderId="0" xfId="1324" applyFont="1" applyFill="1" applyAlignment="1" applyProtection="1">
      <alignment vertical="center"/>
    </xf>
    <xf numFmtId="0" fontId="53" fillId="4" borderId="0" xfId="1324" applyFont="1" applyFill="1" applyAlignment="1" applyProtection="1">
      <alignment horizontal="center" vertical="center"/>
    </xf>
    <xf numFmtId="164" fontId="51" fillId="4" borderId="0" xfId="1325" applyFont="1" applyFill="1" applyBorder="1" applyAlignment="1" applyProtection="1"/>
    <xf numFmtId="164" fontId="54" fillId="4" borderId="0" xfId="1325" applyFont="1" applyFill="1" applyBorder="1" applyAlignment="1" applyProtection="1">
      <alignment horizontal="left"/>
    </xf>
    <xf numFmtId="9" fontId="0" fillId="4" borderId="0" xfId="1327" applyFont="1" applyFill="1" applyBorder="1" applyAlignment="1" applyProtection="1">
      <alignment horizontal="center"/>
    </xf>
    <xf numFmtId="0" fontId="0" fillId="4" borderId="48" xfId="1324" applyFont="1" applyFill="1" applyBorder="1" applyAlignment="1" applyProtection="1"/>
    <xf numFmtId="0" fontId="0" fillId="4" borderId="49" xfId="1324" applyFont="1" applyFill="1" applyBorder="1" applyAlignment="1" applyProtection="1"/>
    <xf numFmtId="0" fontId="0" fillId="4" borderId="50" xfId="1324" applyFont="1" applyFill="1" applyBorder="1" applyAlignment="1" applyProtection="1"/>
    <xf numFmtId="0" fontId="71" fillId="4" borderId="0" xfId="1324" applyFont="1" applyFill="1" applyBorder="1" applyAlignment="1" applyProtection="1">
      <alignment vertical="center"/>
    </xf>
    <xf numFmtId="0" fontId="6" fillId="4" borderId="0" xfId="0" applyFont="1" applyFill="1" applyBorder="1" applyAlignment="1" applyProtection="1">
      <alignment vertical="center"/>
      <protection locked="0"/>
    </xf>
    <xf numFmtId="0" fontId="78" fillId="4" borderId="0" xfId="0" applyFont="1" applyFill="1" applyBorder="1" applyAlignment="1" applyProtection="1">
      <alignment vertical="center"/>
      <protection locked="0"/>
    </xf>
    <xf numFmtId="0" fontId="19" fillId="9" borderId="3" xfId="0" applyFont="1" applyFill="1" applyBorder="1" applyAlignment="1" applyProtection="1">
      <alignment horizontal="center" vertical="center" wrapText="1"/>
    </xf>
    <xf numFmtId="0" fontId="21" fillId="4" borderId="40" xfId="0" applyFont="1" applyFill="1" applyBorder="1" applyAlignment="1" applyProtection="1">
      <alignment horizontal="left" vertical="center" wrapText="1"/>
    </xf>
    <xf numFmtId="0" fontId="26" fillId="4" borderId="59" xfId="0" applyFont="1" applyFill="1" applyBorder="1" applyAlignment="1" applyProtection="1">
      <alignment horizontal="right"/>
    </xf>
    <xf numFmtId="0" fontId="0" fillId="4" borderId="0" xfId="0" applyFill="1" applyAlignment="1" applyProtection="1">
      <alignment horizontal="center" vertical="center"/>
    </xf>
    <xf numFmtId="165" fontId="80" fillId="4" borderId="2" xfId="0" applyNumberFormat="1" applyFont="1" applyFill="1" applyBorder="1" applyAlignment="1" applyProtection="1">
      <alignment horizontal="center" vertical="center" wrapText="1"/>
    </xf>
    <xf numFmtId="165" fontId="81" fillId="4" borderId="3" xfId="0" applyNumberFormat="1" applyFont="1" applyFill="1" applyBorder="1" applyAlignment="1" applyProtection="1">
      <alignment horizontal="center" vertical="center" wrapText="1"/>
    </xf>
    <xf numFmtId="165" fontId="81" fillId="4" borderId="23" xfId="0" applyNumberFormat="1" applyFont="1" applyFill="1" applyBorder="1" applyAlignment="1" applyProtection="1">
      <alignment horizontal="center" vertical="center" wrapText="1"/>
    </xf>
    <xf numFmtId="0" fontId="13" fillId="4" borderId="35" xfId="0" applyFont="1" applyFill="1" applyBorder="1" applyAlignment="1" applyProtection="1">
      <alignment vertical="center" wrapText="1"/>
    </xf>
    <xf numFmtId="166" fontId="13" fillId="4" borderId="35" xfId="2303" applyNumberFormat="1" applyFont="1" applyFill="1" applyBorder="1" applyAlignment="1" applyProtection="1">
      <alignment horizontal="left" vertical="center" wrapText="1"/>
    </xf>
    <xf numFmtId="0" fontId="13" fillId="4" borderId="0" xfId="0" applyFont="1" applyFill="1" applyAlignment="1" applyProtection="1">
      <alignment vertical="center"/>
    </xf>
    <xf numFmtId="166" fontId="13" fillId="4" borderId="0" xfId="2303" applyNumberFormat="1" applyFont="1" applyFill="1" applyAlignment="1" applyProtection="1">
      <alignment horizontal="left" vertical="center"/>
    </xf>
    <xf numFmtId="0" fontId="13" fillId="4" borderId="0" xfId="0" applyFont="1" applyFill="1" applyAlignment="1" applyProtection="1">
      <alignment horizontal="center" vertical="center" wrapText="1"/>
    </xf>
    <xf numFmtId="0" fontId="13" fillId="4" borderId="0" xfId="0" applyFont="1" applyFill="1" applyAlignment="1" applyProtection="1">
      <alignment vertical="center" wrapText="1"/>
    </xf>
    <xf numFmtId="166" fontId="13" fillId="4" borderId="0" xfId="2303" applyNumberFormat="1" applyFont="1" applyFill="1" applyBorder="1" applyAlignment="1" applyProtection="1">
      <alignment horizontal="left" vertical="center" wrapText="1"/>
    </xf>
    <xf numFmtId="0" fontId="13" fillId="4" borderId="62" xfId="0" applyFont="1" applyFill="1" applyBorder="1" applyAlignment="1" applyProtection="1">
      <alignment vertical="center" wrapText="1"/>
    </xf>
    <xf numFmtId="0" fontId="85" fillId="4" borderId="35" xfId="0" applyFont="1" applyFill="1" applyBorder="1" applyAlignment="1" applyProtection="1">
      <alignment vertical="center" wrapText="1"/>
    </xf>
    <xf numFmtId="0" fontId="86" fillId="4" borderId="35" xfId="0" applyFont="1" applyFill="1" applyBorder="1" applyAlignment="1" applyProtection="1">
      <alignment vertical="center" wrapText="1"/>
    </xf>
    <xf numFmtId="0" fontId="13" fillId="4" borderId="30" xfId="0" applyFont="1" applyFill="1" applyBorder="1" applyAlignment="1" applyProtection="1">
      <alignment vertical="center"/>
    </xf>
    <xf numFmtId="0" fontId="13" fillId="4" borderId="30" xfId="0" applyFont="1" applyFill="1" applyBorder="1" applyAlignment="1" applyProtection="1">
      <alignment vertical="center" wrapText="1"/>
    </xf>
    <xf numFmtId="166" fontId="13" fillId="4" borderId="30" xfId="2303" applyNumberFormat="1" applyFont="1" applyFill="1" applyBorder="1" applyAlignment="1" applyProtection="1">
      <alignment horizontal="left" vertical="center" wrapText="1"/>
    </xf>
    <xf numFmtId="0" fontId="86" fillId="4" borderId="30" xfId="0" applyFont="1" applyFill="1" applyBorder="1" applyAlignment="1" applyProtection="1">
      <alignment vertical="center" wrapText="1"/>
    </xf>
    <xf numFmtId="166" fontId="13" fillId="4" borderId="30" xfId="2303" applyNumberFormat="1" applyFont="1" applyFill="1" applyBorder="1" applyAlignment="1" applyProtection="1">
      <alignment horizontal="left" vertical="center"/>
    </xf>
    <xf numFmtId="0" fontId="75" fillId="17" borderId="67" xfId="0" applyFont="1" applyFill="1" applyBorder="1" applyAlignment="1" applyProtection="1">
      <alignment vertical="center" wrapText="1"/>
    </xf>
    <xf numFmtId="166" fontId="75" fillId="17" borderId="67" xfId="0" applyNumberFormat="1" applyFont="1" applyFill="1" applyBorder="1" applyAlignment="1" applyProtection="1">
      <alignment horizontal="left" vertical="center" wrapText="1"/>
    </xf>
    <xf numFmtId="0" fontId="75" fillId="17" borderId="66" xfId="0" applyFont="1" applyFill="1" applyBorder="1" applyAlignment="1" applyProtection="1">
      <alignment vertical="center" wrapText="1"/>
    </xf>
    <xf numFmtId="166" fontId="75" fillId="17" borderId="66" xfId="0" applyNumberFormat="1" applyFont="1" applyFill="1" applyBorder="1" applyAlignment="1" applyProtection="1">
      <alignment horizontal="left" vertical="center" wrapText="1"/>
    </xf>
    <xf numFmtId="0" fontId="75" fillId="17" borderId="65" xfId="0" applyFont="1" applyFill="1" applyBorder="1" applyAlignment="1" applyProtection="1">
      <alignment vertical="center" wrapText="1"/>
    </xf>
    <xf numFmtId="166" fontId="75" fillId="17" borderId="65" xfId="0" applyNumberFormat="1" applyFont="1" applyFill="1" applyBorder="1" applyAlignment="1" applyProtection="1">
      <alignment horizontal="left" vertical="center" wrapText="1"/>
    </xf>
    <xf numFmtId="0" fontId="13" fillId="4" borderId="65" xfId="0" applyFont="1" applyFill="1" applyBorder="1" applyAlignment="1" applyProtection="1">
      <alignment vertical="center" wrapText="1"/>
    </xf>
    <xf numFmtId="0" fontId="85" fillId="4" borderId="0" xfId="0" applyFont="1" applyFill="1" applyAlignment="1" applyProtection="1">
      <alignment vertical="center" wrapText="1"/>
    </xf>
    <xf numFmtId="0" fontId="38" fillId="12" borderId="2" xfId="1323" applyFont="1" applyFill="1" applyBorder="1" applyAlignment="1" applyProtection="1">
      <alignment horizontal="center"/>
    </xf>
    <xf numFmtId="165" fontId="21" fillId="4" borderId="1" xfId="0" applyNumberFormat="1" applyFont="1" applyFill="1" applyBorder="1" applyAlignment="1" applyProtection="1">
      <alignment horizontal="center" vertical="center" wrapText="1"/>
    </xf>
    <xf numFmtId="0" fontId="20" fillId="4" borderId="0" xfId="1323" applyFont="1" applyFill="1" applyProtection="1"/>
    <xf numFmtId="0" fontId="38" fillId="12" borderId="2" xfId="1323" applyFont="1" applyFill="1" applyBorder="1" applyAlignment="1" applyProtection="1">
      <alignment horizontal="center" vertical="center"/>
    </xf>
    <xf numFmtId="0" fontId="49" fillId="4" borderId="0" xfId="1323" applyFont="1" applyFill="1" applyBorder="1" applyAlignment="1" applyProtection="1">
      <alignment wrapText="1"/>
    </xf>
    <xf numFmtId="0" fontId="0" fillId="0" borderId="0" xfId="1324" applyFont="1" applyFill="1" applyBorder="1" applyAlignment="1" applyProtection="1">
      <alignment horizontal="center" vertical="center" wrapText="1"/>
    </xf>
    <xf numFmtId="165" fontId="21" fillId="4" borderId="0" xfId="0" applyNumberFormat="1" applyFont="1" applyFill="1" applyBorder="1" applyAlignment="1" applyProtection="1">
      <alignment horizontal="left" wrapText="1"/>
    </xf>
    <xf numFmtId="0" fontId="87" fillId="4" borderId="0" xfId="0" applyFont="1" applyFill="1" applyBorder="1" applyAlignment="1" applyProtection="1">
      <alignment vertical="center" wrapText="1"/>
    </xf>
    <xf numFmtId="0" fontId="87" fillId="4" borderId="0" xfId="0" applyFont="1" applyFill="1" applyBorder="1" applyAlignment="1" applyProtection="1">
      <alignment vertical="center" wrapText="1"/>
      <protection locked="0"/>
    </xf>
    <xf numFmtId="0" fontId="87" fillId="4" borderId="0" xfId="0" applyFont="1" applyFill="1" applyProtection="1"/>
    <xf numFmtId="0" fontId="87" fillId="4" borderId="0" xfId="0" applyFont="1" applyFill="1" applyProtection="1">
      <protection locked="0"/>
    </xf>
    <xf numFmtId="0" fontId="87" fillId="4" borderId="0" xfId="0" applyFont="1" applyFill="1" applyBorder="1" applyProtection="1"/>
    <xf numFmtId="0" fontId="87" fillId="4" borderId="0" xfId="0" applyFont="1" applyFill="1" applyBorder="1" applyAlignment="1" applyProtection="1">
      <alignment horizontal="center" vertical="center"/>
    </xf>
    <xf numFmtId="0" fontId="88" fillId="4" borderId="0" xfId="0" applyFont="1" applyFill="1" applyBorder="1" applyAlignment="1" applyProtection="1">
      <alignment horizontal="center" vertical="center" wrapText="1"/>
    </xf>
    <xf numFmtId="0" fontId="87" fillId="4" borderId="0" xfId="0" applyFont="1" applyFill="1" applyBorder="1" applyAlignment="1" applyProtection="1">
      <alignment horizontal="center" vertical="center" wrapText="1"/>
    </xf>
    <xf numFmtId="0" fontId="36" fillId="4" borderId="0" xfId="0" applyFont="1" applyFill="1" applyBorder="1" applyAlignment="1" applyProtection="1">
      <alignment vertical="center"/>
    </xf>
    <xf numFmtId="0" fontId="36" fillId="4" borderId="0" xfId="0" applyFont="1" applyFill="1" applyBorder="1" applyAlignment="1" applyProtection="1">
      <alignment horizontal="center" vertical="center"/>
    </xf>
    <xf numFmtId="0" fontId="90" fillId="4" borderId="0" xfId="0" applyFont="1" applyFill="1" applyBorder="1" applyAlignment="1" applyProtection="1">
      <alignment horizontal="center" vertical="center"/>
    </xf>
    <xf numFmtId="0" fontId="36" fillId="4" borderId="0" xfId="0" applyFont="1" applyFill="1" applyBorder="1" applyAlignment="1" applyProtection="1">
      <alignment vertical="center" wrapText="1"/>
    </xf>
    <xf numFmtId="165" fontId="36" fillId="4" borderId="0" xfId="0" applyNumberFormat="1" applyFont="1" applyFill="1" applyBorder="1" applyAlignment="1" applyProtection="1">
      <alignment horizontal="left" vertical="center"/>
    </xf>
    <xf numFmtId="165" fontId="36" fillId="4" borderId="0" xfId="0" applyNumberFormat="1" applyFont="1" applyFill="1" applyBorder="1" applyAlignment="1" applyProtection="1">
      <alignment horizontal="center" vertical="center"/>
    </xf>
    <xf numFmtId="0" fontId="90" fillId="4" borderId="0" xfId="0" applyFont="1" applyFill="1" applyBorder="1" applyAlignment="1" applyProtection="1">
      <alignment horizontal="center" vertical="center" wrapText="1"/>
    </xf>
    <xf numFmtId="0" fontId="92" fillId="4" borderId="0" xfId="0" applyFont="1" applyFill="1" applyBorder="1" applyAlignment="1" applyProtection="1">
      <alignment vertical="center" wrapText="1"/>
    </xf>
    <xf numFmtId="0" fontId="36" fillId="4" borderId="0" xfId="0" applyFont="1" applyFill="1" applyBorder="1" applyProtection="1"/>
    <xf numFmtId="0" fontId="36" fillId="4" borderId="0" xfId="0" applyFont="1" applyFill="1" applyProtection="1"/>
    <xf numFmtId="0" fontId="8" fillId="4" borderId="0" xfId="0" applyFont="1" applyFill="1" applyAlignment="1">
      <alignment vertical="top" wrapText="1"/>
    </xf>
    <xf numFmtId="0" fontId="13" fillId="4" borderId="0" xfId="0" applyFont="1" applyFill="1" applyAlignment="1">
      <alignment horizontal="left" vertical="center" wrapText="1"/>
    </xf>
    <xf numFmtId="0" fontId="23" fillId="4" borderId="12" xfId="0" applyFont="1" applyFill="1" applyBorder="1" applyAlignment="1" applyProtection="1">
      <alignment horizontal="left" vertical="center" wrapText="1"/>
      <protection locked="0"/>
    </xf>
    <xf numFmtId="0" fontId="23" fillId="4" borderId="10" xfId="0" applyFont="1" applyFill="1" applyBorder="1" applyAlignment="1" applyProtection="1">
      <alignment horizontal="left" vertical="center" wrapText="1"/>
      <protection locked="0"/>
    </xf>
    <xf numFmtId="0" fontId="23" fillId="4" borderId="0" xfId="0" applyFont="1" applyFill="1" applyBorder="1" applyAlignment="1" applyProtection="1">
      <alignment horizontal="left" vertical="center" wrapText="1"/>
      <protection locked="0"/>
    </xf>
    <xf numFmtId="0" fontId="23" fillId="4" borderId="27"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wrapText="1"/>
    </xf>
    <xf numFmtId="0" fontId="0" fillId="4" borderId="0" xfId="0" applyFont="1" applyFill="1" applyBorder="1" applyAlignment="1" applyProtection="1">
      <alignment vertical="center" wrapText="1"/>
    </xf>
    <xf numFmtId="0" fontId="0" fillId="4" borderId="0"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left" vertical="center" wrapText="1"/>
    </xf>
    <xf numFmtId="0" fontId="26" fillId="4" borderId="0" xfId="0" applyFont="1" applyFill="1" applyBorder="1" applyAlignment="1" applyProtection="1">
      <alignment horizontal="right"/>
    </xf>
    <xf numFmtId="0" fontId="13" fillId="4" borderId="0" xfId="0" applyFont="1" applyFill="1" applyBorder="1" applyAlignment="1" applyProtection="1">
      <alignment horizontal="left" vertical="center" wrapText="1"/>
    </xf>
    <xf numFmtId="0" fontId="26" fillId="4" borderId="0" xfId="0" applyFont="1" applyFill="1" applyBorder="1" applyAlignment="1" applyProtection="1">
      <alignment horizontal="center"/>
    </xf>
    <xf numFmtId="0" fontId="36" fillId="4" borderId="0" xfId="0" applyFont="1" applyFill="1" applyBorder="1" applyAlignment="1" applyProtection="1">
      <alignment horizontal="center" vertical="center"/>
    </xf>
    <xf numFmtId="0" fontId="36" fillId="4" borderId="0" xfId="0" applyFont="1" applyFill="1" applyBorder="1" applyAlignment="1" applyProtection="1">
      <alignment horizontal="center" vertical="center" wrapText="1"/>
    </xf>
    <xf numFmtId="0" fontId="53" fillId="4" borderId="0" xfId="0" applyFont="1" applyFill="1" applyBorder="1" applyAlignment="1" applyProtection="1">
      <alignment horizontal="center" vertical="center" wrapText="1"/>
    </xf>
    <xf numFmtId="0" fontId="21" fillId="4" borderId="20" xfId="0" applyFont="1" applyFill="1" applyBorder="1" applyAlignment="1" applyProtection="1">
      <alignment horizontal="left" vertical="center" wrapText="1"/>
    </xf>
    <xf numFmtId="0" fontId="13" fillId="4" borderId="63" xfId="0" applyFont="1" applyFill="1" applyBorder="1" applyAlignment="1" applyProtection="1">
      <alignment horizontal="center" vertical="center" wrapText="1"/>
    </xf>
    <xf numFmtId="0" fontId="7" fillId="4" borderId="0" xfId="0" applyFont="1" applyFill="1" applyAlignment="1" applyProtection="1">
      <alignment horizontal="center" wrapText="1"/>
    </xf>
    <xf numFmtId="0" fontId="13" fillId="4" borderId="0" xfId="0" applyFont="1" applyFill="1" applyBorder="1" applyAlignment="1" applyProtection="1">
      <alignment horizontal="center" vertical="center" wrapText="1"/>
    </xf>
    <xf numFmtId="0" fontId="71" fillId="4" borderId="0" xfId="1324" applyFont="1" applyFill="1" applyBorder="1" applyAlignment="1" applyProtection="1">
      <alignment horizontal="left" vertical="center" indent="1"/>
    </xf>
    <xf numFmtId="0" fontId="2" fillId="0" borderId="0" xfId="0" applyFont="1" applyBorder="1"/>
    <xf numFmtId="0" fontId="2" fillId="0" borderId="1" xfId="0" applyFont="1" applyBorder="1"/>
    <xf numFmtId="0" fontId="2" fillId="4" borderId="0"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textRotation="90" wrapText="1"/>
    </xf>
    <xf numFmtId="0" fontId="15" fillId="4" borderId="0" xfId="0" applyFont="1" applyFill="1" applyAlignment="1">
      <alignment vertical="top" wrapText="1"/>
    </xf>
    <xf numFmtId="0" fontId="29" fillId="4" borderId="0" xfId="0" applyFont="1" applyFill="1" applyBorder="1" applyAlignment="1" applyProtection="1">
      <alignment vertical="center" wrapText="1"/>
    </xf>
    <xf numFmtId="0" fontId="97" fillId="4" borderId="56" xfId="0" applyFont="1" applyFill="1" applyBorder="1" applyAlignment="1" applyProtection="1">
      <alignment horizontal="right" vertical="center" wrapText="1"/>
    </xf>
    <xf numFmtId="165" fontId="98" fillId="4" borderId="56" xfId="0" applyNumberFormat="1" applyFont="1" applyFill="1" applyBorder="1" applyAlignment="1" applyProtection="1">
      <alignment horizontal="center" vertical="center" wrapText="1"/>
    </xf>
    <xf numFmtId="0" fontId="8" fillId="4" borderId="0" xfId="0" applyFont="1" applyFill="1" applyAlignment="1">
      <alignment vertical="top" wrapText="1"/>
    </xf>
    <xf numFmtId="0" fontId="99" fillId="4" borderId="0" xfId="0" applyFont="1" applyFill="1" applyAlignment="1">
      <alignment vertical="center" wrapText="1"/>
    </xf>
    <xf numFmtId="0" fontId="103" fillId="4" borderId="0" xfId="0" applyFont="1" applyFill="1"/>
    <xf numFmtId="0" fontId="100" fillId="9" borderId="1" xfId="0" applyFont="1" applyFill="1" applyBorder="1"/>
    <xf numFmtId="0" fontId="104" fillId="4" borderId="0" xfId="0" applyFont="1" applyFill="1"/>
    <xf numFmtId="0" fontId="0" fillId="3" borderId="1" xfId="0" applyFont="1" applyFill="1" applyBorder="1"/>
    <xf numFmtId="0" fontId="100" fillId="3" borderId="1" xfId="0" applyFont="1" applyFill="1" applyBorder="1"/>
    <xf numFmtId="0" fontId="0" fillId="3" borderId="1" xfId="0" applyFill="1" applyBorder="1"/>
    <xf numFmtId="0" fontId="2" fillId="0" borderId="0"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8" fillId="4" borderId="0" xfId="0" applyFont="1" applyFill="1" applyAlignment="1">
      <alignment vertical="top" wrapText="1"/>
    </xf>
    <xf numFmtId="0" fontId="13" fillId="4" borderId="0" xfId="0" applyFont="1" applyFill="1" applyAlignment="1">
      <alignment horizontal="left" vertical="center" wrapText="1"/>
    </xf>
    <xf numFmtId="0" fontId="13" fillId="4" borderId="0" xfId="0" applyFont="1" applyFill="1" applyAlignment="1">
      <alignment horizontal="left" vertical="center"/>
    </xf>
    <xf numFmtId="0" fontId="16" fillId="4" borderId="0" xfId="0" applyFont="1" applyFill="1" applyAlignment="1">
      <alignment horizontal="center" vertical="center" wrapText="1"/>
    </xf>
    <xf numFmtId="0" fontId="69" fillId="16" borderId="0" xfId="0" applyFont="1" applyFill="1" applyAlignment="1">
      <alignment horizontal="center" vertical="center"/>
    </xf>
    <xf numFmtId="0" fontId="36" fillId="4" borderId="0" xfId="0" applyFont="1" applyFill="1" applyBorder="1" applyAlignment="1" applyProtection="1">
      <alignment horizontal="center" vertical="center"/>
    </xf>
    <xf numFmtId="166" fontId="91" fillId="4" borderId="0" xfId="2303" applyNumberFormat="1" applyFont="1" applyFill="1" applyBorder="1" applyAlignment="1" applyProtection="1">
      <alignment horizontal="center" vertical="center" wrapText="1"/>
    </xf>
    <xf numFmtId="0" fontId="36" fillId="4" borderId="0" xfId="0" applyFont="1" applyFill="1" applyBorder="1" applyAlignment="1" applyProtection="1">
      <alignment horizontal="center" vertical="center" wrapText="1"/>
    </xf>
    <xf numFmtId="0" fontId="2" fillId="4" borderId="31"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28"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27" xfId="0" applyFont="1" applyFill="1" applyBorder="1" applyAlignment="1" applyProtection="1">
      <alignment horizontal="center" vertical="center" wrapText="1"/>
    </xf>
    <xf numFmtId="0" fontId="2" fillId="4" borderId="33"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29" xfId="0" applyFont="1" applyFill="1" applyBorder="1" applyAlignment="1" applyProtection="1">
      <alignment horizontal="center" vertical="center" wrapText="1"/>
    </xf>
    <xf numFmtId="0" fontId="79" fillId="2" borderId="15" xfId="0" applyFont="1" applyFill="1" applyBorder="1" applyAlignment="1" applyProtection="1">
      <alignment horizontal="left" vertical="top" wrapText="1"/>
    </xf>
    <xf numFmtId="0" fontId="79" fillId="2" borderId="38" xfId="0" applyFont="1" applyFill="1" applyBorder="1" applyAlignment="1" applyProtection="1">
      <alignment horizontal="left" vertical="top" wrapText="1"/>
    </xf>
    <xf numFmtId="0" fontId="79" fillId="2" borderId="8" xfId="0" applyFont="1" applyFill="1" applyBorder="1" applyAlignment="1" applyProtection="1">
      <alignment horizontal="left" vertical="top" wrapText="1"/>
    </xf>
    <xf numFmtId="0" fontId="79" fillId="2" borderId="11" xfId="0" applyFont="1" applyFill="1" applyBorder="1" applyAlignment="1" applyProtection="1">
      <alignment horizontal="left" vertical="top" wrapText="1"/>
    </xf>
    <xf numFmtId="0" fontId="6" fillId="8" borderId="1" xfId="0" applyFont="1" applyFill="1" applyBorder="1" applyAlignment="1" applyProtection="1">
      <alignment horizontal="center" vertical="center" wrapText="1"/>
    </xf>
    <xf numFmtId="0" fontId="23" fillId="4" borderId="12" xfId="0" applyFont="1" applyFill="1" applyBorder="1" applyAlignment="1" applyProtection="1">
      <alignment horizontal="left" vertical="center" wrapText="1"/>
      <protection locked="0"/>
    </xf>
    <xf numFmtId="0" fontId="23" fillId="4" borderId="0" xfId="0" applyFont="1" applyFill="1" applyBorder="1" applyAlignment="1" applyProtection="1">
      <alignment horizontal="left" vertical="center" wrapText="1"/>
      <protection locked="0"/>
    </xf>
    <xf numFmtId="0" fontId="23" fillId="4" borderId="10" xfId="0" applyFont="1" applyFill="1" applyBorder="1" applyAlignment="1" applyProtection="1">
      <alignment horizontal="left" vertical="center" wrapText="1"/>
      <protection locked="0"/>
    </xf>
    <xf numFmtId="0" fontId="77" fillId="4" borderId="12" xfId="0" applyFont="1" applyFill="1" applyBorder="1" applyAlignment="1" applyProtection="1">
      <alignment horizontal="left" vertical="center" wrapText="1"/>
      <protection locked="0"/>
    </xf>
    <xf numFmtId="0" fontId="77" fillId="4" borderId="0" xfId="0" applyFont="1" applyFill="1" applyBorder="1" applyAlignment="1" applyProtection="1">
      <alignment horizontal="left" vertical="center" wrapText="1"/>
      <protection locked="0"/>
    </xf>
    <xf numFmtId="0" fontId="77" fillId="4" borderId="10" xfId="0" applyFont="1" applyFill="1" applyBorder="1" applyAlignment="1" applyProtection="1">
      <alignment horizontal="left" vertical="center" wrapText="1"/>
      <protection locked="0"/>
    </xf>
    <xf numFmtId="165" fontId="80" fillId="4" borderId="4" xfId="0" applyNumberFormat="1" applyFont="1" applyFill="1" applyBorder="1" applyAlignment="1" applyProtection="1">
      <alignment horizontal="center" vertical="center" wrapText="1"/>
    </xf>
    <xf numFmtId="165" fontId="80" fillId="4" borderId="5" xfId="0" applyNumberFormat="1" applyFont="1" applyFill="1" applyBorder="1" applyAlignment="1" applyProtection="1">
      <alignment horizontal="center" vertical="center" wrapText="1"/>
    </xf>
    <xf numFmtId="165" fontId="80" fillId="4" borderId="6" xfId="0" applyNumberFormat="1" applyFont="1" applyFill="1" applyBorder="1" applyAlignment="1" applyProtection="1">
      <alignment horizontal="center" vertical="center" wrapText="1"/>
    </xf>
    <xf numFmtId="0" fontId="33" fillId="4" borderId="2" xfId="0" applyFont="1" applyFill="1" applyBorder="1" applyAlignment="1" applyProtection="1">
      <alignment horizontal="left" vertical="center" wrapText="1"/>
      <protection locked="0"/>
    </xf>
    <xf numFmtId="0" fontId="33" fillId="4" borderId="7" xfId="0" applyFont="1" applyFill="1" applyBorder="1" applyAlignment="1" applyProtection="1">
      <alignment horizontal="left" vertical="center" wrapText="1"/>
      <protection locked="0"/>
    </xf>
    <xf numFmtId="0" fontId="6" fillId="4" borderId="22" xfId="0" applyFont="1" applyFill="1" applyBorder="1" applyAlignment="1" applyProtection="1">
      <alignment horizontal="left" vertical="center" wrapText="1"/>
    </xf>
    <xf numFmtId="0" fontId="6" fillId="4" borderId="7" xfId="0" applyFont="1" applyFill="1" applyBorder="1" applyAlignment="1" applyProtection="1">
      <alignment horizontal="left" vertical="center" wrapText="1"/>
    </xf>
    <xf numFmtId="0" fontId="34" fillId="4" borderId="7" xfId="0" applyFont="1" applyFill="1" applyBorder="1" applyAlignment="1" applyProtection="1">
      <alignment horizontal="center" vertical="center" wrapText="1"/>
    </xf>
    <xf numFmtId="0" fontId="34" fillId="4" borderId="3"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32" fillId="2" borderId="14" xfId="0" applyFont="1" applyFill="1" applyBorder="1" applyAlignment="1" applyProtection="1">
      <alignment horizontal="right" vertical="top" wrapText="1"/>
    </xf>
    <xf numFmtId="0" fontId="32" fillId="2" borderId="15" xfId="0" applyFont="1" applyFill="1" applyBorder="1" applyAlignment="1" applyProtection="1">
      <alignment horizontal="right" vertical="top" wrapText="1"/>
    </xf>
    <xf numFmtId="0" fontId="32" fillId="2" borderId="17" xfId="0" applyFont="1" applyFill="1" applyBorder="1" applyAlignment="1" applyProtection="1">
      <alignment horizontal="right" vertical="top" wrapText="1"/>
    </xf>
    <xf numFmtId="0" fontId="32" fillId="2" borderId="8" xfId="0" applyFont="1" applyFill="1" applyBorder="1" applyAlignment="1" applyProtection="1">
      <alignment horizontal="right" vertical="top" wrapText="1"/>
    </xf>
    <xf numFmtId="0" fontId="6" fillId="4" borderId="24" xfId="0" applyFont="1" applyFill="1" applyBorder="1" applyAlignment="1" applyProtection="1">
      <alignment horizontal="left" vertical="center" wrapText="1"/>
    </xf>
    <xf numFmtId="0" fontId="6" fillId="4" borderId="34" xfId="0" applyFont="1" applyFill="1" applyBorder="1" applyAlignment="1" applyProtection="1">
      <alignment horizontal="left" vertical="center" wrapText="1"/>
    </xf>
    <xf numFmtId="0" fontId="2" fillId="4" borderId="22"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0" fillId="0" borderId="7" xfId="0" applyBorder="1" applyAlignment="1" applyProtection="1"/>
    <xf numFmtId="0" fontId="0" fillId="0" borderId="3" xfId="0" applyBorder="1" applyAlignment="1" applyProtection="1"/>
    <xf numFmtId="0" fontId="33" fillId="4" borderId="7" xfId="0" applyFont="1" applyFill="1" applyBorder="1" applyAlignment="1" applyProtection="1">
      <alignment horizontal="right" vertical="center" wrapText="1"/>
    </xf>
    <xf numFmtId="0" fontId="0" fillId="4" borderId="7" xfId="0" applyFont="1" applyFill="1" applyBorder="1" applyAlignment="1" applyProtection="1">
      <alignment horizontal="right" vertical="center" wrapText="1"/>
    </xf>
    <xf numFmtId="0" fontId="2" fillId="4" borderId="7" xfId="0" applyFont="1" applyFill="1" applyBorder="1" applyAlignment="1" applyProtection="1">
      <alignment horizontal="right" vertical="center" wrapText="1"/>
    </xf>
    <xf numFmtId="0" fontId="0" fillId="0" borderId="7" xfId="0" applyBorder="1" applyAlignment="1" applyProtection="1">
      <alignment horizontal="center" vertical="center"/>
    </xf>
    <xf numFmtId="0" fontId="0" fillId="0" borderId="3" xfId="0" applyBorder="1" applyAlignment="1" applyProtection="1">
      <alignment horizontal="center" vertical="center"/>
    </xf>
    <xf numFmtId="0" fontId="0" fillId="4" borderId="7" xfId="0" applyFill="1" applyBorder="1" applyAlignment="1" applyProtection="1">
      <alignment horizontal="center"/>
    </xf>
    <xf numFmtId="0" fontId="0" fillId="4" borderId="3" xfId="0" applyFill="1" applyBorder="1" applyAlignment="1" applyProtection="1">
      <alignment horizontal="center"/>
    </xf>
    <xf numFmtId="0" fontId="2" fillId="4" borderId="18" xfId="0" applyFont="1" applyFill="1" applyBorder="1" applyAlignment="1" applyProtection="1">
      <alignment horizontal="center" vertical="center" textRotation="90" wrapText="1"/>
    </xf>
    <xf numFmtId="0" fontId="2" fillId="4" borderId="16" xfId="0" applyFont="1" applyFill="1" applyBorder="1" applyAlignment="1" applyProtection="1">
      <alignment horizontal="center" vertical="center" textRotation="90" wrapText="1"/>
    </xf>
    <xf numFmtId="9" fontId="34" fillId="4" borderId="7" xfId="0" applyNumberFormat="1"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60" xfId="0" applyFont="1" applyFill="1" applyBorder="1" applyAlignment="1" applyProtection="1">
      <alignment horizontal="center" vertical="center" wrapText="1"/>
    </xf>
    <xf numFmtId="0" fontId="22" fillId="0" borderId="33" xfId="0" applyFont="1" applyFill="1" applyBorder="1" applyAlignment="1" applyProtection="1">
      <alignment horizontal="right" vertical="center" wrapText="1"/>
    </xf>
    <xf numFmtId="0" fontId="22" fillId="0" borderId="20" xfId="0" applyFont="1" applyFill="1" applyBorder="1" applyAlignment="1" applyProtection="1">
      <alignment horizontal="right" vertical="center" wrapText="1"/>
    </xf>
    <xf numFmtId="0" fontId="22" fillId="4" borderId="20" xfId="0" applyFont="1" applyFill="1" applyBorder="1" applyAlignment="1" applyProtection="1">
      <alignment horizontal="left" vertical="center" wrapText="1"/>
    </xf>
    <xf numFmtId="0" fontId="22" fillId="4" borderId="40" xfId="0" applyFont="1" applyFill="1" applyBorder="1" applyAlignment="1" applyProtection="1">
      <alignment horizontal="left" vertical="center" wrapText="1"/>
    </xf>
    <xf numFmtId="0" fontId="6" fillId="9" borderId="1" xfId="0" applyFont="1" applyFill="1" applyBorder="1" applyAlignment="1" applyProtection="1">
      <alignment horizontal="center" vertical="center" wrapText="1"/>
    </xf>
    <xf numFmtId="9" fontId="34" fillId="4" borderId="34" xfId="0" applyNumberFormat="1" applyFont="1" applyFill="1" applyBorder="1" applyAlignment="1" applyProtection="1">
      <alignment horizontal="center" vertical="center" wrapText="1"/>
    </xf>
    <xf numFmtId="0" fontId="34" fillId="4" borderId="57" xfId="0" applyFont="1" applyFill="1" applyBorder="1" applyAlignment="1" applyProtection="1">
      <alignment horizontal="center" vertical="center" wrapText="1"/>
    </xf>
    <xf numFmtId="0" fontId="6" fillId="9" borderId="22" xfId="0" applyFont="1" applyFill="1" applyBorder="1" applyAlignment="1" applyProtection="1">
      <alignment horizontal="center" vertical="center" wrapText="1"/>
    </xf>
    <xf numFmtId="0" fontId="6" fillId="9" borderId="7" xfId="0" applyFont="1" applyFill="1" applyBorder="1" applyAlignment="1" applyProtection="1">
      <alignment horizontal="center" vertical="center" wrapText="1"/>
    </xf>
    <xf numFmtId="0" fontId="6" fillId="9" borderId="3" xfId="0" applyFont="1" applyFill="1" applyBorder="1" applyAlignment="1" applyProtection="1">
      <alignment horizontal="center" vertical="center" wrapText="1"/>
    </xf>
    <xf numFmtId="0" fontId="6" fillId="9" borderId="2" xfId="0" applyFont="1" applyFill="1" applyBorder="1" applyAlignment="1" applyProtection="1">
      <alignment horizontal="center" vertical="center" wrapText="1"/>
    </xf>
    <xf numFmtId="0" fontId="6" fillId="9" borderId="36" xfId="0" applyFont="1" applyFill="1" applyBorder="1" applyAlignment="1" applyProtection="1">
      <alignment horizontal="center" vertical="center" wrapText="1"/>
    </xf>
    <xf numFmtId="0" fontId="2" fillId="4" borderId="36" xfId="0" applyFont="1" applyFill="1" applyBorder="1" applyAlignment="1" applyProtection="1">
      <alignment horizontal="center" vertical="center" wrapText="1"/>
    </xf>
    <xf numFmtId="0" fontId="2" fillId="4" borderId="70"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8" borderId="36" xfId="0" applyFont="1" applyFill="1" applyBorder="1" applyAlignment="1" applyProtection="1">
      <alignment horizontal="center" vertical="center" wrapText="1"/>
    </xf>
    <xf numFmtId="0" fontId="6" fillId="0" borderId="24"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8" fillId="4" borderId="7" xfId="1858" applyFont="1" applyFill="1" applyBorder="1" applyAlignment="1" applyProtection="1">
      <alignment horizontal="center" wrapText="1"/>
    </xf>
    <xf numFmtId="0" fontId="68" fillId="4" borderId="3" xfId="1858" applyFont="1" applyFill="1" applyBorder="1" applyAlignment="1" applyProtection="1">
      <alignment horizontal="center" wrapText="1"/>
    </xf>
    <xf numFmtId="0" fontId="33" fillId="0" borderId="2" xfId="0" applyFont="1" applyFill="1" applyBorder="1" applyAlignment="1" applyProtection="1">
      <alignment horizontal="left" vertical="center" wrapText="1"/>
      <protection locked="0"/>
    </xf>
    <xf numFmtId="0" fontId="33" fillId="0" borderId="7" xfId="0" applyFont="1" applyFill="1" applyBorder="1" applyAlignment="1" applyProtection="1">
      <alignment horizontal="left" vertical="center" wrapText="1"/>
      <protection locked="0"/>
    </xf>
    <xf numFmtId="0" fontId="23" fillId="4" borderId="31" xfId="0" applyFont="1" applyFill="1" applyBorder="1" applyAlignment="1" applyProtection="1">
      <alignment horizontal="left" vertical="center" wrapText="1"/>
      <protection locked="0"/>
    </xf>
    <xf numFmtId="0" fontId="23" fillId="4" borderId="13" xfId="0" applyFont="1" applyFill="1" applyBorder="1" applyAlignment="1" applyProtection="1">
      <alignment horizontal="left" vertical="center" wrapText="1"/>
      <protection locked="0"/>
    </xf>
    <xf numFmtId="0" fontId="23" fillId="4" borderId="9" xfId="0" applyFont="1" applyFill="1" applyBorder="1" applyAlignment="1" applyProtection="1">
      <alignment horizontal="left" vertical="center" wrapText="1"/>
      <protection locked="0"/>
    </xf>
    <xf numFmtId="0" fontId="23" fillId="4" borderId="31" xfId="0" applyFont="1" applyFill="1" applyBorder="1" applyAlignment="1" applyProtection="1">
      <alignment horizontal="center" vertical="center" wrapText="1"/>
      <protection locked="0"/>
    </xf>
    <xf numFmtId="0" fontId="23" fillId="4" borderId="13" xfId="0" applyFont="1" applyFill="1" applyBorder="1" applyAlignment="1" applyProtection="1">
      <alignment horizontal="center" vertical="center" wrapText="1"/>
      <protection locked="0"/>
    </xf>
    <xf numFmtId="0" fontId="23" fillId="4" borderId="28" xfId="0" applyFont="1" applyFill="1" applyBorder="1" applyAlignment="1" applyProtection="1">
      <alignment horizontal="center" vertical="center" wrapText="1"/>
      <protection locked="0"/>
    </xf>
    <xf numFmtId="0" fontId="23" fillId="4" borderId="12" xfId="0" applyFont="1" applyFill="1" applyBorder="1" applyAlignment="1" applyProtection="1">
      <alignment horizontal="center" vertical="center" wrapText="1"/>
      <protection locked="0"/>
    </xf>
    <xf numFmtId="0" fontId="23" fillId="4" borderId="0" xfId="0" applyFont="1" applyFill="1" applyBorder="1" applyAlignment="1" applyProtection="1">
      <alignment horizontal="center" vertical="center" wrapText="1"/>
      <protection locked="0"/>
    </xf>
    <xf numFmtId="0" fontId="23" fillId="4" borderId="27" xfId="0" applyFont="1" applyFill="1" applyBorder="1" applyAlignment="1" applyProtection="1">
      <alignment horizontal="center" vertical="center" wrapText="1"/>
      <protection locked="0"/>
    </xf>
    <xf numFmtId="0" fontId="23" fillId="4" borderId="32" xfId="0" applyFont="1" applyFill="1" applyBorder="1" applyAlignment="1" applyProtection="1">
      <alignment horizontal="center" vertical="center" wrapText="1"/>
      <protection locked="0"/>
    </xf>
    <xf numFmtId="0" fontId="23" fillId="4" borderId="8" xfId="0" applyFont="1" applyFill="1" applyBorder="1" applyAlignment="1" applyProtection="1">
      <alignment horizontal="center" vertical="center" wrapText="1"/>
      <protection locked="0"/>
    </xf>
    <xf numFmtId="0" fontId="23" fillId="4" borderId="25" xfId="0" applyFont="1" applyFill="1" applyBorder="1" applyAlignment="1" applyProtection="1">
      <alignment horizontal="center" vertical="center" wrapText="1"/>
      <protection locked="0"/>
    </xf>
    <xf numFmtId="0" fontId="0" fillId="4" borderId="7" xfId="0" applyFill="1" applyBorder="1" applyAlignment="1" applyProtection="1"/>
    <xf numFmtId="0" fontId="0" fillId="4" borderId="3" xfId="0" applyFill="1" applyBorder="1" applyAlignment="1" applyProtection="1"/>
    <xf numFmtId="0" fontId="2" fillId="4" borderId="17" xfId="0" applyFont="1" applyFill="1" applyBorder="1" applyAlignment="1" applyProtection="1">
      <alignment horizontal="center" vertical="center" textRotation="90" wrapText="1"/>
    </xf>
    <xf numFmtId="0" fontId="0" fillId="0" borderId="7" xfId="0" applyBorder="1" applyAlignment="1" applyProtection="1">
      <alignment horizontal="center"/>
    </xf>
    <xf numFmtId="0" fontId="0" fillId="0" borderId="3" xfId="0" applyBorder="1" applyAlignment="1" applyProtection="1">
      <alignment horizontal="center"/>
    </xf>
    <xf numFmtId="0" fontId="53" fillId="4" borderId="0" xfId="0" applyFont="1" applyFill="1" applyBorder="1" applyAlignment="1" applyProtection="1">
      <alignment horizontal="center" vertical="center" wrapText="1"/>
    </xf>
    <xf numFmtId="0" fontId="5" fillId="4" borderId="7" xfId="0" applyFont="1" applyFill="1" applyBorder="1" applyAlignment="1" applyProtection="1">
      <alignment horizontal="right" vertical="center" wrapText="1"/>
    </xf>
    <xf numFmtId="0" fontId="34" fillId="4" borderId="34" xfId="0" applyFont="1" applyFill="1" applyBorder="1" applyAlignment="1" applyProtection="1">
      <alignment horizontal="center" vertical="center" wrapText="1"/>
    </xf>
    <xf numFmtId="0" fontId="19" fillId="4" borderId="22"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wrapText="1"/>
    </xf>
    <xf numFmtId="0" fontId="6" fillId="9" borderId="37" xfId="0" applyFont="1" applyFill="1" applyBorder="1" applyAlignment="1" applyProtection="1">
      <alignment horizontal="center" vertical="center" wrapText="1"/>
    </xf>
    <xf numFmtId="0" fontId="23" fillId="4" borderId="28" xfId="0" applyFont="1" applyFill="1" applyBorder="1" applyAlignment="1" applyProtection="1">
      <alignment horizontal="left" vertical="center" wrapText="1"/>
      <protection locked="0"/>
    </xf>
    <xf numFmtId="0" fontId="23" fillId="4" borderId="27" xfId="0" applyFont="1" applyFill="1" applyBorder="1" applyAlignment="1" applyProtection="1">
      <alignment horizontal="left" vertical="center" wrapText="1"/>
      <protection locked="0"/>
    </xf>
    <xf numFmtId="0" fontId="10" fillId="4" borderId="22"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84" fillId="4" borderId="32" xfId="0" applyFont="1" applyFill="1" applyBorder="1" applyAlignment="1" applyProtection="1">
      <alignment horizontal="center" vertical="center" wrapText="1"/>
    </xf>
    <xf numFmtId="0" fontId="84" fillId="4" borderId="8" xfId="0" applyFont="1" applyFill="1" applyBorder="1" applyAlignment="1" applyProtection="1">
      <alignment horizontal="center" vertical="center" wrapText="1"/>
    </xf>
    <xf numFmtId="0" fontId="84" fillId="4" borderId="11" xfId="0" applyFont="1" applyFill="1" applyBorder="1" applyAlignment="1" applyProtection="1">
      <alignment horizontal="center" vertical="center" wrapText="1"/>
    </xf>
    <xf numFmtId="0" fontId="76" fillId="4" borderId="31" xfId="0" applyFont="1" applyFill="1" applyBorder="1" applyAlignment="1" applyProtection="1">
      <alignment horizontal="left" vertical="center" textRotation="90" wrapText="1"/>
    </xf>
    <xf numFmtId="0" fontId="76" fillId="4" borderId="12" xfId="0" applyFont="1" applyFill="1" applyBorder="1" applyAlignment="1" applyProtection="1">
      <alignment horizontal="left" vertical="center" textRotation="90" wrapText="1"/>
    </xf>
    <xf numFmtId="0" fontId="76" fillId="4" borderId="33" xfId="0" applyFont="1" applyFill="1" applyBorder="1" applyAlignment="1" applyProtection="1">
      <alignment horizontal="left" vertical="center" textRotation="90" wrapText="1"/>
    </xf>
    <xf numFmtId="0" fontId="26" fillId="4" borderId="58" xfId="0" applyFont="1" applyFill="1" applyBorder="1" applyAlignment="1" applyProtection="1">
      <alignment horizontal="right"/>
    </xf>
    <xf numFmtId="0" fontId="32" fillId="2" borderId="14" xfId="0" applyFont="1" applyFill="1" applyBorder="1" applyAlignment="1" applyProtection="1">
      <alignment horizontal="right" vertical="center" wrapText="1"/>
    </xf>
    <xf numFmtId="0" fontId="32" fillId="2" borderId="15" xfId="0" applyFont="1" applyFill="1" applyBorder="1" applyAlignment="1" applyProtection="1">
      <alignment horizontal="right" vertical="center" wrapText="1"/>
    </xf>
    <xf numFmtId="0" fontId="32" fillId="2" borderId="17" xfId="0" applyFont="1" applyFill="1" applyBorder="1" applyAlignment="1" applyProtection="1">
      <alignment horizontal="right" vertical="center" wrapText="1"/>
    </xf>
    <xf numFmtId="0" fontId="32" fillId="2" borderId="8" xfId="0" applyFont="1" applyFill="1" applyBorder="1" applyAlignment="1" applyProtection="1">
      <alignment horizontal="right" vertical="center" wrapText="1"/>
    </xf>
    <xf numFmtId="0" fontId="0" fillId="4" borderId="0" xfId="0" applyFont="1" applyFill="1" applyBorder="1" applyAlignment="1" applyProtection="1">
      <alignment horizontal="right" vertical="center" wrapText="1"/>
    </xf>
    <xf numFmtId="0" fontId="0" fillId="4" borderId="61" xfId="0" applyFont="1" applyFill="1" applyBorder="1" applyAlignment="1" applyProtection="1">
      <alignment horizontal="right" vertical="center" wrapText="1"/>
    </xf>
    <xf numFmtId="165" fontId="27" fillId="4" borderId="64" xfId="0" applyNumberFormat="1" applyFont="1" applyFill="1" applyBorder="1" applyAlignment="1" applyProtection="1">
      <alignment horizontal="center" vertical="center" wrapText="1"/>
    </xf>
    <xf numFmtId="165" fontId="27" fillId="4" borderId="62" xfId="0" applyNumberFormat="1" applyFont="1" applyFill="1" applyBorder="1" applyAlignment="1" applyProtection="1">
      <alignment horizontal="center" vertical="center" wrapText="1"/>
    </xf>
    <xf numFmtId="165" fontId="27" fillId="4" borderId="63" xfId="0" applyNumberFormat="1" applyFont="1" applyFill="1" applyBorder="1" applyAlignment="1" applyProtection="1">
      <alignment horizontal="center" vertical="center" wrapText="1"/>
    </xf>
    <xf numFmtId="0" fontId="79" fillId="2" borderId="15" xfId="0" applyFont="1" applyFill="1" applyBorder="1" applyAlignment="1" applyProtection="1">
      <alignment horizontal="left" vertical="center" wrapText="1"/>
    </xf>
    <xf numFmtId="0" fontId="79" fillId="2" borderId="38" xfId="0" applyFont="1" applyFill="1" applyBorder="1" applyAlignment="1" applyProtection="1">
      <alignment horizontal="left" vertical="center" wrapText="1"/>
    </xf>
    <xf numFmtId="0" fontId="79" fillId="2" borderId="8" xfId="0" applyFont="1" applyFill="1" applyBorder="1" applyAlignment="1" applyProtection="1">
      <alignment horizontal="left" vertical="center" wrapText="1"/>
    </xf>
    <xf numFmtId="0" fontId="79" fillId="2" borderId="11" xfId="0" applyFont="1" applyFill="1" applyBorder="1" applyAlignment="1" applyProtection="1">
      <alignment horizontal="left" vertical="center" wrapText="1"/>
    </xf>
    <xf numFmtId="0" fontId="82" fillId="4" borderId="0" xfId="0" applyFont="1" applyFill="1" applyAlignment="1" applyProtection="1">
      <alignment vertical="center"/>
    </xf>
    <xf numFmtId="0" fontId="82" fillId="4" borderId="7" xfId="0" applyFont="1" applyFill="1" applyBorder="1" applyAlignment="1" applyProtection="1">
      <alignment vertical="center"/>
    </xf>
    <xf numFmtId="0" fontId="82" fillId="4" borderId="3" xfId="0" applyFont="1" applyFill="1" applyBorder="1" applyAlignment="1" applyProtection="1">
      <alignment vertical="center"/>
    </xf>
    <xf numFmtId="0" fontId="60" fillId="4" borderId="24" xfId="0" applyFont="1" applyFill="1" applyBorder="1" applyAlignment="1" applyProtection="1">
      <alignment horizontal="left" vertical="center" wrapText="1"/>
    </xf>
    <xf numFmtId="0" fontId="60" fillId="4" borderId="34" xfId="0" applyFont="1" applyFill="1" applyBorder="1" applyAlignment="1" applyProtection="1">
      <alignment horizontal="left" vertical="center" wrapText="1"/>
    </xf>
    <xf numFmtId="0" fontId="30" fillId="4" borderId="0" xfId="0" applyFont="1" applyFill="1" applyBorder="1" applyAlignment="1" applyProtection="1">
      <alignment horizontal="right" vertical="center" wrapText="1"/>
    </xf>
    <xf numFmtId="0" fontId="30" fillId="4" borderId="61" xfId="0" applyFont="1" applyFill="1" applyBorder="1" applyAlignment="1" applyProtection="1">
      <alignment horizontal="right" vertical="center" wrapText="1"/>
    </xf>
    <xf numFmtId="0" fontId="22" fillId="4" borderId="33" xfId="0" applyFont="1" applyFill="1" applyBorder="1" applyAlignment="1" applyProtection="1">
      <alignment horizontal="right" vertical="center" wrapText="1"/>
    </xf>
    <xf numFmtId="0" fontId="22" fillId="4" borderId="20" xfId="0" applyFont="1" applyFill="1" applyBorder="1" applyAlignment="1" applyProtection="1">
      <alignment horizontal="right" vertical="center" wrapText="1"/>
    </xf>
    <xf numFmtId="0" fontId="21" fillId="4" borderId="20" xfId="0" applyFont="1" applyFill="1" applyBorder="1" applyAlignment="1" applyProtection="1">
      <alignment horizontal="left" vertical="center" wrapText="1"/>
    </xf>
    <xf numFmtId="0" fontId="10" fillId="4" borderId="7" xfId="0" applyFont="1" applyFill="1" applyBorder="1" applyAlignment="1" applyProtection="1">
      <alignment horizontal="right" vertical="center" wrapText="1"/>
    </xf>
    <xf numFmtId="0" fontId="10" fillId="4" borderId="18" xfId="0" applyFont="1" applyFill="1" applyBorder="1" applyAlignment="1" applyProtection="1">
      <alignment horizontal="center" vertical="center" textRotation="90" wrapText="1"/>
    </xf>
    <xf numFmtId="0" fontId="10" fillId="4" borderId="16" xfId="0" applyFont="1" applyFill="1" applyBorder="1" applyAlignment="1" applyProtection="1">
      <alignment horizontal="center" vertical="center" textRotation="90" wrapText="1"/>
    </xf>
    <xf numFmtId="0" fontId="10" fillId="4" borderId="17" xfId="0" applyFont="1" applyFill="1" applyBorder="1" applyAlignment="1" applyProtection="1">
      <alignment horizontal="center" vertical="center" textRotation="90" wrapText="1"/>
    </xf>
    <xf numFmtId="0" fontId="0" fillId="4" borderId="31"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4" borderId="28" xfId="0" applyFont="1" applyFill="1" applyBorder="1" applyAlignment="1" applyProtection="1">
      <alignment horizontal="center" vertical="center" wrapText="1"/>
    </xf>
    <xf numFmtId="0" fontId="0" fillId="4" borderId="12"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0" fillId="4" borderId="27" xfId="0" applyFont="1" applyFill="1" applyBorder="1" applyAlignment="1" applyProtection="1">
      <alignment horizontal="center" vertical="center" wrapText="1"/>
    </xf>
    <xf numFmtId="0" fontId="0" fillId="4" borderId="33" xfId="0" applyFont="1" applyFill="1" applyBorder="1" applyAlignment="1" applyProtection="1">
      <alignment horizontal="center" vertical="center" wrapText="1"/>
    </xf>
    <xf numFmtId="0" fontId="0" fillId="4" borderId="20" xfId="0" applyFont="1" applyFill="1" applyBorder="1" applyAlignment="1" applyProtection="1">
      <alignment horizontal="center" vertical="center" wrapText="1"/>
    </xf>
    <xf numFmtId="0" fontId="0" fillId="4" borderId="29"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3" xfId="0" applyFont="1" applyFill="1" applyBorder="1" applyAlignment="1" applyProtection="1">
      <alignment horizontal="center" vertical="center" wrapText="1"/>
    </xf>
    <xf numFmtId="0" fontId="34" fillId="0" borderId="34" xfId="0" applyFont="1" applyFill="1" applyBorder="1" applyAlignment="1" applyProtection="1">
      <alignment horizontal="center" vertical="center" wrapText="1"/>
    </xf>
    <xf numFmtId="0" fontId="34" fillId="0" borderId="57" xfId="0" applyFont="1" applyFill="1" applyBorder="1" applyAlignment="1" applyProtection="1">
      <alignment horizontal="center" vertical="center" wrapText="1"/>
    </xf>
    <xf numFmtId="0" fontId="23" fillId="4" borderId="32" xfId="0" applyFont="1" applyFill="1" applyBorder="1" applyAlignment="1" applyProtection="1">
      <alignment horizontal="left" vertical="center" wrapText="1"/>
      <protection locked="0"/>
    </xf>
    <xf numFmtId="0" fontId="23" fillId="4" borderId="8" xfId="0" applyFont="1" applyFill="1" applyBorder="1" applyAlignment="1" applyProtection="1">
      <alignment horizontal="left" vertical="center" wrapText="1"/>
      <protection locked="0"/>
    </xf>
    <xf numFmtId="0" fontId="23" fillId="4" borderId="25"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center" vertical="center" wrapText="1"/>
    </xf>
    <xf numFmtId="0" fontId="10" fillId="4" borderId="60" xfId="0" applyFont="1" applyFill="1" applyBorder="1" applyAlignment="1" applyProtection="1">
      <alignment horizontal="center" vertical="center" wrapText="1"/>
    </xf>
    <xf numFmtId="0" fontId="35" fillId="4" borderId="22" xfId="0" applyFont="1" applyFill="1" applyBorder="1" applyAlignment="1" applyProtection="1">
      <alignment horizontal="left" vertical="center" wrapText="1"/>
    </xf>
    <xf numFmtId="0" fontId="35" fillId="4" borderId="7" xfId="0" applyFont="1" applyFill="1" applyBorder="1" applyAlignment="1" applyProtection="1">
      <alignment horizontal="left" vertical="center" wrapText="1"/>
    </xf>
    <xf numFmtId="0" fontId="6" fillId="9" borderId="23" xfId="0" applyFont="1" applyFill="1" applyBorder="1" applyAlignment="1" applyProtection="1">
      <alignment horizontal="center" vertical="center" wrapText="1"/>
    </xf>
    <xf numFmtId="0" fontId="79" fillId="2" borderId="15" xfId="0" applyFont="1" applyFill="1" applyBorder="1" applyAlignment="1" applyProtection="1">
      <alignment horizontal="center" vertical="top" wrapText="1"/>
    </xf>
    <xf numFmtId="0" fontId="79" fillId="2" borderId="38" xfId="0" applyFont="1" applyFill="1" applyBorder="1" applyAlignment="1" applyProtection="1">
      <alignment horizontal="center" vertical="top" wrapText="1"/>
    </xf>
    <xf numFmtId="0" fontId="79" fillId="2" borderId="8" xfId="0" applyFont="1" applyFill="1" applyBorder="1" applyAlignment="1" applyProtection="1">
      <alignment horizontal="center" vertical="top" wrapText="1"/>
    </xf>
    <xf numFmtId="0" fontId="79" fillId="2" borderId="11" xfId="0" applyFont="1" applyFill="1" applyBorder="1" applyAlignment="1" applyProtection="1">
      <alignment horizontal="center" vertical="top" wrapText="1"/>
    </xf>
    <xf numFmtId="0" fontId="2" fillId="4" borderId="9"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2" fillId="4" borderId="40" xfId="0" applyFont="1" applyFill="1" applyBorder="1" applyAlignment="1" applyProtection="1">
      <alignment horizontal="center" vertical="center" wrapText="1"/>
    </xf>
    <xf numFmtId="0" fontId="13" fillId="4" borderId="64" xfId="0" applyFont="1" applyFill="1" applyBorder="1" applyAlignment="1" applyProtection="1">
      <alignment horizontal="center" vertical="center" wrapText="1"/>
    </xf>
    <xf numFmtId="0" fontId="13" fillId="4" borderId="63" xfId="0" applyFont="1" applyFill="1" applyBorder="1" applyAlignment="1" applyProtection="1">
      <alignment horizontal="center" vertical="center" wrapText="1"/>
    </xf>
    <xf numFmtId="0" fontId="13" fillId="4" borderId="35" xfId="0" applyFont="1" applyFill="1" applyBorder="1" applyAlignment="1" applyProtection="1">
      <alignment horizontal="center" vertical="center" wrapText="1"/>
    </xf>
    <xf numFmtId="0" fontId="75" fillId="17" borderId="69" xfId="0" applyFont="1" applyFill="1" applyBorder="1" applyAlignment="1" applyProtection="1">
      <alignment horizontal="center" vertical="center" wrapText="1"/>
    </xf>
    <xf numFmtId="0" fontId="75" fillId="17" borderId="68" xfId="0" applyFont="1" applyFill="1" applyBorder="1" applyAlignment="1" applyProtection="1">
      <alignment horizontal="center" vertical="center" wrapText="1"/>
    </xf>
    <xf numFmtId="0" fontId="7" fillId="4" borderId="0" xfId="0" applyFont="1" applyFill="1" applyAlignment="1" applyProtection="1">
      <alignment horizontal="center" wrapText="1"/>
    </xf>
    <xf numFmtId="0" fontId="7" fillId="4" borderId="0" xfId="0" applyFont="1" applyFill="1" applyBorder="1" applyAlignment="1" applyProtection="1">
      <alignment horizontal="center"/>
    </xf>
    <xf numFmtId="0" fontId="13" fillId="4" borderId="62" xfId="0" applyFont="1" applyFill="1" applyBorder="1" applyAlignment="1" applyProtection="1">
      <alignment horizontal="center" vertical="center" wrapText="1"/>
    </xf>
    <xf numFmtId="0" fontId="7" fillId="4" borderId="0" xfId="0" applyFont="1" applyFill="1" applyAlignment="1" applyProtection="1">
      <alignment horizontal="center"/>
    </xf>
    <xf numFmtId="0" fontId="13" fillId="4" borderId="55"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75" fillId="17" borderId="65" xfId="0" applyFont="1" applyFill="1" applyBorder="1" applyAlignment="1" applyProtection="1">
      <alignment horizontal="center" vertical="center" wrapText="1"/>
    </xf>
    <xf numFmtId="0" fontId="56" fillId="5" borderId="32" xfId="1323" applyFont="1" applyFill="1" applyBorder="1" applyAlignment="1" applyProtection="1">
      <alignment horizontal="center" vertical="center" wrapText="1"/>
    </xf>
    <xf numFmtId="0" fontId="56" fillId="5" borderId="8" xfId="1323" applyFont="1" applyFill="1" applyBorder="1" applyAlignment="1" applyProtection="1">
      <alignment horizontal="center" vertical="center" wrapText="1"/>
    </xf>
    <xf numFmtId="0" fontId="38" fillId="10" borderId="7" xfId="1323" applyFont="1" applyFill="1" applyBorder="1" applyAlignment="1" applyProtection="1">
      <alignment horizontal="center" vertical="center"/>
    </xf>
    <xf numFmtId="0" fontId="38" fillId="10" borderId="3" xfId="1323" applyFont="1" applyFill="1" applyBorder="1" applyAlignment="1" applyProtection="1">
      <alignment horizontal="center" vertical="center"/>
    </xf>
    <xf numFmtId="0" fontId="37" fillId="4" borderId="4" xfId="1323" applyFont="1" applyFill="1" applyBorder="1" applyAlignment="1" applyProtection="1">
      <alignment horizontal="center" vertical="center" wrapText="1"/>
    </xf>
    <xf numFmtId="0" fontId="37" fillId="4" borderId="5" xfId="1323" applyFont="1" applyFill="1" applyBorder="1" applyAlignment="1" applyProtection="1">
      <alignment horizontal="center" vertical="center" wrapText="1"/>
    </xf>
    <xf numFmtId="0" fontId="37" fillId="4" borderId="6" xfId="1323" applyFont="1" applyFill="1" applyBorder="1" applyAlignment="1" applyProtection="1">
      <alignment horizontal="center" vertical="center" wrapText="1"/>
    </xf>
    <xf numFmtId="0" fontId="42" fillId="4" borderId="31" xfId="1323" applyFont="1" applyFill="1" applyBorder="1" applyAlignment="1" applyProtection="1">
      <alignment horizontal="center" vertical="center" wrapText="1"/>
      <protection locked="0"/>
    </xf>
    <xf numFmtId="0" fontId="42" fillId="4" borderId="9" xfId="1323" applyFont="1" applyFill="1" applyBorder="1" applyAlignment="1" applyProtection="1">
      <alignment horizontal="center" vertical="center" wrapText="1"/>
      <protection locked="0"/>
    </xf>
    <xf numFmtId="0" fontId="42" fillId="4" borderId="32" xfId="1323" applyFont="1" applyFill="1" applyBorder="1" applyAlignment="1" applyProtection="1">
      <alignment horizontal="center" vertical="center" wrapText="1"/>
      <protection locked="0"/>
    </xf>
    <xf numFmtId="0" fontId="42" fillId="4" borderId="11" xfId="1323" applyFont="1" applyFill="1" applyBorder="1" applyAlignment="1" applyProtection="1">
      <alignment horizontal="center" vertical="center" wrapText="1"/>
      <protection locked="0"/>
    </xf>
    <xf numFmtId="0" fontId="47" fillId="4" borderId="4" xfId="1323" applyFont="1" applyFill="1" applyBorder="1" applyAlignment="1" applyProtection="1">
      <alignment horizontal="center" vertical="center" wrapText="1"/>
    </xf>
    <xf numFmtId="0" fontId="47" fillId="4" borderId="5" xfId="1323" applyFont="1" applyFill="1" applyBorder="1" applyAlignment="1" applyProtection="1">
      <alignment horizontal="center" vertical="center" wrapText="1"/>
    </xf>
    <xf numFmtId="0" fontId="47" fillId="4" borderId="6" xfId="1323" applyFont="1" applyFill="1" applyBorder="1" applyAlignment="1" applyProtection="1">
      <alignment horizontal="center" vertical="center" wrapText="1"/>
    </xf>
    <xf numFmtId="0" fontId="37" fillId="4" borderId="9" xfId="1323" applyFont="1" applyFill="1" applyBorder="1" applyAlignment="1" applyProtection="1">
      <alignment horizontal="center" vertical="center" wrapText="1"/>
    </xf>
    <xf numFmtId="0" fontId="37" fillId="4" borderId="10" xfId="1323" applyFont="1" applyFill="1" applyBorder="1" applyAlignment="1" applyProtection="1">
      <alignment horizontal="center" vertical="center" wrapText="1"/>
    </xf>
    <xf numFmtId="0" fontId="37" fillId="4" borderId="11" xfId="1323" applyFont="1" applyFill="1" applyBorder="1" applyAlignment="1" applyProtection="1">
      <alignment horizontal="center" vertical="center" wrapText="1"/>
    </xf>
    <xf numFmtId="0" fontId="49" fillId="4" borderId="31" xfId="1323" applyFont="1" applyFill="1" applyBorder="1" applyAlignment="1" applyProtection="1">
      <alignment horizontal="center" vertical="center" wrapText="1"/>
      <protection locked="0"/>
    </xf>
    <xf numFmtId="0" fontId="49" fillId="4" borderId="9" xfId="1323" applyFont="1" applyFill="1" applyBorder="1" applyAlignment="1" applyProtection="1">
      <alignment horizontal="center" vertical="center" wrapText="1"/>
      <protection locked="0"/>
    </xf>
    <xf numFmtId="0" fontId="49" fillId="4" borderId="32" xfId="1323" applyFont="1" applyFill="1" applyBorder="1" applyAlignment="1" applyProtection="1">
      <alignment horizontal="center" vertical="center" wrapText="1"/>
      <protection locked="0"/>
    </xf>
    <xf numFmtId="0" fontId="49" fillId="4" borderId="11" xfId="1323" applyFont="1" applyFill="1" applyBorder="1" applyAlignment="1" applyProtection="1">
      <alignment horizontal="center" vertical="center" wrapText="1"/>
      <protection locked="0"/>
    </xf>
    <xf numFmtId="0" fontId="55" fillId="5" borderId="32" xfId="1323" applyFont="1" applyFill="1" applyBorder="1" applyAlignment="1" applyProtection="1">
      <alignment horizontal="center" vertical="center" wrapText="1"/>
    </xf>
    <xf numFmtId="0" fontId="55" fillId="5" borderId="8" xfId="1323" applyFont="1" applyFill="1" applyBorder="1" applyAlignment="1" applyProtection="1">
      <alignment horizontal="center" vertical="center" wrapText="1"/>
    </xf>
    <xf numFmtId="0" fontId="49" fillId="4" borderId="1" xfId="1323" applyFont="1" applyFill="1" applyBorder="1" applyAlignment="1" applyProtection="1">
      <alignment vertical="center" wrapText="1"/>
    </xf>
    <xf numFmtId="0" fontId="37" fillId="4" borderId="1" xfId="1323" applyFont="1" applyFill="1" applyBorder="1" applyAlignment="1" applyProtection="1">
      <alignment vertical="center" wrapText="1"/>
    </xf>
    <xf numFmtId="0" fontId="0" fillId="0" borderId="41" xfId="1324" applyFont="1" applyFill="1" applyBorder="1" applyAlignment="1" applyProtection="1">
      <alignment horizontal="center" vertical="center" wrapText="1"/>
    </xf>
    <xf numFmtId="0" fontId="0" fillId="0" borderId="42" xfId="1324" applyFont="1" applyFill="1" applyBorder="1" applyAlignment="1" applyProtection="1">
      <alignment horizontal="center" vertical="center" wrapText="1"/>
    </xf>
    <xf numFmtId="0" fontId="0" fillId="0" borderId="43" xfId="1324" applyFont="1" applyFill="1" applyBorder="1" applyAlignment="1" applyProtection="1">
      <alignment horizontal="center" vertical="center" wrapText="1"/>
    </xf>
    <xf numFmtId="0" fontId="61" fillId="6" borderId="0" xfId="1324" applyFont="1" applyFill="1" applyBorder="1" applyAlignment="1" applyProtection="1">
      <alignment horizontal="center" vertical="center" wrapText="1"/>
    </xf>
    <xf numFmtId="0" fontId="61" fillId="6" borderId="52" xfId="1324" applyFont="1" applyFill="1" applyBorder="1" applyAlignment="1" applyProtection="1">
      <alignment horizontal="center" vertical="center" wrapText="1"/>
    </xf>
    <xf numFmtId="0" fontId="61" fillId="6" borderId="53" xfId="1324" applyFont="1" applyFill="1" applyBorder="1" applyAlignment="1" applyProtection="1">
      <alignment horizontal="center" vertical="center" wrapText="1"/>
    </xf>
    <xf numFmtId="0" fontId="0" fillId="4" borderId="0" xfId="1324" applyFont="1" applyFill="1" applyBorder="1" applyAlignment="1" applyProtection="1">
      <alignment horizontal="center"/>
    </xf>
    <xf numFmtId="0" fontId="0" fillId="13" borderId="0" xfId="1324" applyFont="1" applyFill="1" applyBorder="1" applyAlignment="1" applyProtection="1">
      <alignment horizontal="left" vertical="center" wrapText="1"/>
    </xf>
    <xf numFmtId="0" fontId="5" fillId="0" borderId="41" xfId="1324" applyFont="1" applyFill="1" applyBorder="1" applyAlignment="1" applyProtection="1">
      <alignment horizontal="left" vertical="center" wrapText="1"/>
    </xf>
    <xf numFmtId="0" fontId="5" fillId="0" borderId="42" xfId="1324" applyFont="1" applyFill="1" applyBorder="1" applyAlignment="1" applyProtection="1">
      <alignment horizontal="left" vertical="center" wrapText="1"/>
    </xf>
    <xf numFmtId="0" fontId="5" fillId="0" borderId="43" xfId="1324" applyFont="1" applyFill="1" applyBorder="1" applyAlignment="1" applyProtection="1">
      <alignment horizontal="left" vertical="center" wrapText="1"/>
    </xf>
    <xf numFmtId="0" fontId="0" fillId="4" borderId="0" xfId="1324" applyFont="1" applyFill="1" applyBorder="1" applyAlignment="1" applyProtection="1">
      <alignment horizontal="center" wrapText="1"/>
    </xf>
    <xf numFmtId="0" fontId="0" fillId="0" borderId="41" xfId="1324" applyFont="1" applyFill="1" applyBorder="1" applyAlignment="1" applyProtection="1">
      <alignment horizontal="left" vertical="center" wrapText="1"/>
    </xf>
    <xf numFmtId="0" fontId="0" fillId="0" borderId="42" xfId="1324" applyFont="1" applyFill="1" applyBorder="1" applyAlignment="1" applyProtection="1">
      <alignment horizontal="left" vertical="center" wrapText="1"/>
    </xf>
    <xf numFmtId="0" fontId="0" fillId="0" borderId="43" xfId="1324" applyFont="1" applyFill="1" applyBorder="1" applyAlignment="1" applyProtection="1">
      <alignment horizontal="left" vertical="center" wrapText="1"/>
    </xf>
    <xf numFmtId="0" fontId="0" fillId="9" borderId="0" xfId="1324" applyFont="1" applyFill="1" applyBorder="1" applyAlignment="1" applyProtection="1">
      <alignment horizontal="center" vertical="center" wrapText="1"/>
    </xf>
    <xf numFmtId="0" fontId="59" fillId="6" borderId="0" xfId="1324" applyFont="1" applyFill="1" applyBorder="1" applyAlignment="1" applyProtection="1">
      <alignment horizontal="center" vertical="center" wrapText="1"/>
    </xf>
    <xf numFmtId="0" fontId="59" fillId="6" borderId="51" xfId="1324" applyFont="1" applyFill="1" applyBorder="1" applyAlignment="1" applyProtection="1">
      <alignment horizontal="center" vertical="center" wrapText="1"/>
    </xf>
    <xf numFmtId="0" fontId="61" fillId="6" borderId="51" xfId="1324" applyFont="1" applyFill="1" applyBorder="1" applyAlignment="1" applyProtection="1">
      <alignment horizontal="center" vertical="center" wrapText="1"/>
    </xf>
    <xf numFmtId="0" fontId="17" fillId="7" borderId="45" xfId="0" applyFont="1" applyFill="1" applyBorder="1" applyAlignment="1" applyProtection="1">
      <alignment horizontal="center" vertical="center" wrapText="1"/>
    </xf>
    <xf numFmtId="0" fontId="71" fillId="4" borderId="0" xfId="1324" applyFont="1" applyFill="1" applyBorder="1" applyAlignment="1" applyProtection="1">
      <alignment horizontal="left" vertical="center" indent="1"/>
    </xf>
    <xf numFmtId="14" fontId="78" fillId="4" borderId="0" xfId="1324" applyNumberFormat="1" applyFont="1" applyFill="1" applyBorder="1" applyAlignment="1" applyProtection="1">
      <alignment horizontal="right" vertical="center"/>
    </xf>
    <xf numFmtId="0" fontId="78" fillId="4" borderId="0" xfId="1324" applyFont="1" applyFill="1" applyBorder="1" applyAlignment="1" applyProtection="1">
      <alignment horizontal="right" vertical="center"/>
    </xf>
    <xf numFmtId="0" fontId="0" fillId="13" borderId="0" xfId="1324" applyFont="1" applyFill="1" applyBorder="1" applyAlignment="1" applyProtection="1">
      <alignment horizontal="right" wrapText="1"/>
    </xf>
    <xf numFmtId="0" fontId="60" fillId="6" borderId="0" xfId="1324" applyFont="1" applyFill="1" applyBorder="1" applyAlignment="1" applyProtection="1">
      <alignment horizontal="center" vertical="center" wrapText="1"/>
    </xf>
    <xf numFmtId="0" fontId="60" fillId="6" borderId="54" xfId="1324" applyFont="1" applyFill="1" applyBorder="1" applyAlignment="1" applyProtection="1">
      <alignment horizontal="center" vertical="center" wrapText="1"/>
    </xf>
    <xf numFmtId="0" fontId="102" fillId="2" borderId="8" xfId="0" applyFont="1" applyFill="1" applyBorder="1" applyAlignment="1">
      <alignment horizontal="center" vertical="center"/>
    </xf>
    <xf numFmtId="0" fontId="101" fillId="2" borderId="0" xfId="0" applyFont="1" applyFill="1" applyAlignment="1">
      <alignment horizontal="center"/>
    </xf>
  </cellXfs>
  <cellStyles count="2345">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1" builtinId="9" hidden="1"/>
    <cellStyle name="Followed Hyperlink" xfId="1495" builtinId="9" hidden="1"/>
    <cellStyle name="Followed Hyperlink" xfId="1499" builtinId="9" hidden="1"/>
    <cellStyle name="Followed Hyperlink" xfId="1503" builtinId="9" hidden="1"/>
    <cellStyle name="Followed Hyperlink" xfId="1507" builtinId="9" hidden="1"/>
    <cellStyle name="Followed Hyperlink" xfId="1511" builtinId="9" hidden="1"/>
    <cellStyle name="Followed Hyperlink" xfId="1515" builtinId="9" hidden="1"/>
    <cellStyle name="Followed Hyperlink" xfId="1519" builtinId="9" hidden="1"/>
    <cellStyle name="Followed Hyperlink" xfId="1523" builtinId="9" hidden="1"/>
    <cellStyle name="Followed Hyperlink" xfId="1527" builtinId="9" hidden="1"/>
    <cellStyle name="Followed Hyperlink" xfId="1531" builtinId="9" hidden="1"/>
    <cellStyle name="Followed Hyperlink" xfId="1535" builtinId="9" hidden="1"/>
    <cellStyle name="Followed Hyperlink" xfId="1539" builtinId="9" hidden="1"/>
    <cellStyle name="Followed Hyperlink" xfId="1543" builtinId="9" hidden="1"/>
    <cellStyle name="Followed Hyperlink" xfId="1547" builtinId="9" hidden="1"/>
    <cellStyle name="Followed Hyperlink" xfId="1551" builtinId="9" hidden="1"/>
    <cellStyle name="Followed Hyperlink" xfId="1555" builtinId="9" hidden="1"/>
    <cellStyle name="Followed Hyperlink" xfId="1559" builtinId="9" hidden="1"/>
    <cellStyle name="Followed Hyperlink" xfId="1563" builtinId="9" hidden="1"/>
    <cellStyle name="Followed Hyperlink" xfId="1567" builtinId="9" hidden="1"/>
    <cellStyle name="Followed Hyperlink" xfId="1571" builtinId="9" hidden="1"/>
    <cellStyle name="Followed Hyperlink" xfId="1575" builtinId="9" hidden="1"/>
    <cellStyle name="Followed Hyperlink" xfId="1579" builtinId="9" hidden="1"/>
    <cellStyle name="Followed Hyperlink" xfId="1583" builtinId="9" hidden="1"/>
    <cellStyle name="Followed Hyperlink" xfId="1587" builtinId="9" hidden="1"/>
    <cellStyle name="Followed Hyperlink" xfId="1591" builtinId="9" hidden="1"/>
    <cellStyle name="Followed Hyperlink" xfId="1595" builtinId="9" hidden="1"/>
    <cellStyle name="Followed Hyperlink" xfId="1599" builtinId="9" hidden="1"/>
    <cellStyle name="Followed Hyperlink" xfId="1603" builtinId="9" hidden="1"/>
    <cellStyle name="Followed Hyperlink" xfId="1607" builtinId="9" hidden="1"/>
    <cellStyle name="Followed Hyperlink" xfId="1611" builtinId="9" hidden="1"/>
    <cellStyle name="Followed Hyperlink" xfId="1615" builtinId="9" hidden="1"/>
    <cellStyle name="Followed Hyperlink" xfId="1619" builtinId="9" hidden="1"/>
    <cellStyle name="Followed Hyperlink" xfId="1623" builtinId="9" hidden="1"/>
    <cellStyle name="Followed Hyperlink" xfId="1627" builtinId="9" hidden="1"/>
    <cellStyle name="Followed Hyperlink" xfId="1631" builtinId="9" hidden="1"/>
    <cellStyle name="Followed Hyperlink" xfId="1635" builtinId="9" hidden="1"/>
    <cellStyle name="Followed Hyperlink" xfId="1639" builtinId="9" hidden="1"/>
    <cellStyle name="Followed Hyperlink" xfId="1643" builtinId="9" hidden="1"/>
    <cellStyle name="Followed Hyperlink" xfId="1647" builtinId="9" hidden="1"/>
    <cellStyle name="Followed Hyperlink" xfId="1651" builtinId="9" hidden="1"/>
    <cellStyle name="Followed Hyperlink" xfId="1655" builtinId="9" hidden="1"/>
    <cellStyle name="Followed Hyperlink" xfId="1659" builtinId="9" hidden="1"/>
    <cellStyle name="Followed Hyperlink" xfId="1663" builtinId="9" hidden="1"/>
    <cellStyle name="Followed Hyperlink" xfId="1667" builtinId="9" hidden="1"/>
    <cellStyle name="Followed Hyperlink" xfId="1671" builtinId="9" hidden="1"/>
    <cellStyle name="Followed Hyperlink" xfId="1675" builtinId="9" hidden="1"/>
    <cellStyle name="Followed Hyperlink" xfId="1679" builtinId="9" hidden="1"/>
    <cellStyle name="Followed Hyperlink" xfId="1683" builtinId="9" hidden="1"/>
    <cellStyle name="Followed Hyperlink" xfId="1687" builtinId="9" hidden="1"/>
    <cellStyle name="Followed Hyperlink" xfId="1691" builtinId="9" hidden="1"/>
    <cellStyle name="Followed Hyperlink" xfId="1695" builtinId="9" hidden="1"/>
    <cellStyle name="Followed Hyperlink" xfId="1699" builtinId="9" hidden="1"/>
    <cellStyle name="Followed Hyperlink" xfId="1703" builtinId="9" hidden="1"/>
    <cellStyle name="Followed Hyperlink" xfId="1707" builtinId="9" hidden="1"/>
    <cellStyle name="Followed Hyperlink" xfId="1711" builtinId="9" hidden="1"/>
    <cellStyle name="Followed Hyperlink" xfId="1715" builtinId="9" hidden="1"/>
    <cellStyle name="Followed Hyperlink" xfId="1719" builtinId="9" hidden="1"/>
    <cellStyle name="Followed Hyperlink" xfId="1723" builtinId="9" hidden="1"/>
    <cellStyle name="Followed Hyperlink" xfId="1727" builtinId="9" hidden="1"/>
    <cellStyle name="Followed Hyperlink" xfId="1731" builtinId="9" hidden="1"/>
    <cellStyle name="Followed Hyperlink" xfId="1735" builtinId="9" hidden="1"/>
    <cellStyle name="Followed Hyperlink" xfId="1739" builtinId="9" hidden="1"/>
    <cellStyle name="Followed Hyperlink" xfId="1743" builtinId="9" hidden="1"/>
    <cellStyle name="Followed Hyperlink" xfId="1747" builtinId="9" hidden="1"/>
    <cellStyle name="Followed Hyperlink" xfId="1751" builtinId="9" hidden="1"/>
    <cellStyle name="Followed Hyperlink" xfId="1755" builtinId="9" hidden="1"/>
    <cellStyle name="Followed Hyperlink" xfId="1759" builtinId="9" hidden="1"/>
    <cellStyle name="Followed Hyperlink" xfId="1763" builtinId="9" hidden="1"/>
    <cellStyle name="Followed Hyperlink" xfId="1767" builtinId="9" hidden="1"/>
    <cellStyle name="Followed Hyperlink" xfId="1771" builtinId="9" hidden="1"/>
    <cellStyle name="Followed Hyperlink" xfId="1775" builtinId="9" hidden="1"/>
    <cellStyle name="Followed Hyperlink" xfId="1779" builtinId="9" hidden="1"/>
    <cellStyle name="Followed Hyperlink" xfId="1783" builtinId="9" hidden="1"/>
    <cellStyle name="Followed Hyperlink" xfId="1787" builtinId="9" hidden="1"/>
    <cellStyle name="Followed Hyperlink" xfId="1791" builtinId="9" hidden="1"/>
    <cellStyle name="Followed Hyperlink" xfId="1795" builtinId="9" hidden="1"/>
    <cellStyle name="Followed Hyperlink" xfId="1799" builtinId="9" hidden="1"/>
    <cellStyle name="Followed Hyperlink" xfId="1803" builtinId="9" hidden="1"/>
    <cellStyle name="Followed Hyperlink" xfId="1807" builtinId="9" hidden="1"/>
    <cellStyle name="Followed Hyperlink" xfId="1811" builtinId="9" hidden="1"/>
    <cellStyle name="Followed Hyperlink" xfId="1815" builtinId="9" hidden="1"/>
    <cellStyle name="Followed Hyperlink" xfId="1819" builtinId="9" hidden="1"/>
    <cellStyle name="Followed Hyperlink" xfId="1823" builtinId="9" hidden="1"/>
    <cellStyle name="Followed Hyperlink" xfId="1827" builtinId="9" hidden="1"/>
    <cellStyle name="Followed Hyperlink" xfId="1831" builtinId="9" hidden="1"/>
    <cellStyle name="Followed Hyperlink" xfId="1835" builtinId="9" hidden="1"/>
    <cellStyle name="Followed Hyperlink" xfId="1839" builtinId="9" hidden="1"/>
    <cellStyle name="Followed Hyperlink" xfId="1843" builtinId="9" hidden="1"/>
    <cellStyle name="Followed Hyperlink" xfId="1847" builtinId="9" hidden="1"/>
    <cellStyle name="Followed Hyperlink" xfId="1851" builtinId="9" hidden="1"/>
    <cellStyle name="Followed Hyperlink" xfId="1855"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5" builtinId="9" hidden="1"/>
    <cellStyle name="Followed Hyperlink" xfId="2167"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4" builtinId="9" hidden="1"/>
    <cellStyle name="Followed Hyperlink" xfId="2306" builtinId="9" hidden="1"/>
    <cellStyle name="Followed Hyperlink" xfId="2308" builtinId="9" hidden="1"/>
    <cellStyle name="Followed Hyperlink" xfId="2310" builtinId="9" hidden="1"/>
    <cellStyle name="Followed Hyperlink" xfId="2312" builtinId="9" hidden="1"/>
    <cellStyle name="Followed Hyperlink" xfId="2314" builtinId="9" hidden="1"/>
    <cellStyle name="Followed Hyperlink" xfId="2320" builtinId="9" hidden="1"/>
    <cellStyle name="Followed Hyperlink" xfId="2322" builtinId="9" hidden="1"/>
    <cellStyle name="Followed Hyperlink" xfId="2324" builtinId="9" hidden="1"/>
    <cellStyle name="Followed Hyperlink" xfId="2326" builtinId="9" hidden="1"/>
    <cellStyle name="Followed Hyperlink" xfId="2328" builtinId="9" hidden="1"/>
    <cellStyle name="Followed Hyperlink" xfId="2327" builtinId="9" hidden="1"/>
    <cellStyle name="Followed Hyperlink" xfId="2325" builtinId="9" hidden="1"/>
    <cellStyle name="Followed Hyperlink" xfId="2323" builtinId="9" hidden="1"/>
    <cellStyle name="Followed Hyperlink" xfId="2321" builtinId="9" hidden="1"/>
    <cellStyle name="Followed Hyperlink" xfId="2315" builtinId="9" hidden="1"/>
    <cellStyle name="Followed Hyperlink" xfId="2313" builtinId="9" hidden="1"/>
    <cellStyle name="Followed Hyperlink" xfId="2311" builtinId="9" hidden="1"/>
    <cellStyle name="Followed Hyperlink" xfId="2309" builtinId="9" hidden="1"/>
    <cellStyle name="Followed Hyperlink" xfId="2307" builtinId="9" hidden="1"/>
    <cellStyle name="Followed Hyperlink" xfId="2305" builtinId="9" hidden="1"/>
    <cellStyle name="Followed Hyperlink" xfId="2302" builtinId="9" hidden="1"/>
    <cellStyle name="Followed Hyperlink" xfId="2300" builtinId="9" hidden="1"/>
    <cellStyle name="Followed Hyperlink" xfId="2298" builtinId="9" hidden="1"/>
    <cellStyle name="Followed Hyperlink" xfId="2296" builtinId="9" hidden="1"/>
    <cellStyle name="Followed Hyperlink" xfId="2294" builtinId="9" hidden="1"/>
    <cellStyle name="Followed Hyperlink" xfId="2292" builtinId="9" hidden="1"/>
    <cellStyle name="Followed Hyperlink" xfId="2290" builtinId="9" hidden="1"/>
    <cellStyle name="Followed Hyperlink" xfId="2288" builtinId="9" hidden="1"/>
    <cellStyle name="Followed Hyperlink" xfId="2286" builtinId="9" hidden="1"/>
    <cellStyle name="Followed Hyperlink" xfId="2284" builtinId="9" hidden="1"/>
    <cellStyle name="Followed Hyperlink" xfId="2282" builtinId="9" hidden="1"/>
    <cellStyle name="Followed Hyperlink" xfId="2280" builtinId="9" hidden="1"/>
    <cellStyle name="Followed Hyperlink" xfId="2278" builtinId="9" hidden="1"/>
    <cellStyle name="Followed Hyperlink" xfId="2276" builtinId="9" hidden="1"/>
    <cellStyle name="Followed Hyperlink" xfId="2274" builtinId="9" hidden="1"/>
    <cellStyle name="Followed Hyperlink" xfId="2272" builtinId="9" hidden="1"/>
    <cellStyle name="Followed Hyperlink" xfId="2270" builtinId="9" hidden="1"/>
    <cellStyle name="Followed Hyperlink" xfId="2268" builtinId="9" hidden="1"/>
    <cellStyle name="Followed Hyperlink" xfId="2266" builtinId="9" hidden="1"/>
    <cellStyle name="Followed Hyperlink" xfId="2264" builtinId="9" hidden="1"/>
    <cellStyle name="Followed Hyperlink" xfId="2262" builtinId="9" hidden="1"/>
    <cellStyle name="Followed Hyperlink" xfId="2260" builtinId="9" hidden="1"/>
    <cellStyle name="Followed Hyperlink" xfId="2258" builtinId="9" hidden="1"/>
    <cellStyle name="Followed Hyperlink" xfId="2256" builtinId="9" hidden="1"/>
    <cellStyle name="Followed Hyperlink" xfId="2254" builtinId="9" hidden="1"/>
    <cellStyle name="Followed Hyperlink" xfId="2252" builtinId="9" hidden="1"/>
    <cellStyle name="Followed Hyperlink" xfId="2250" builtinId="9" hidden="1"/>
    <cellStyle name="Followed Hyperlink" xfId="2248" builtinId="9" hidden="1"/>
    <cellStyle name="Followed Hyperlink" xfId="2246" builtinId="9" hidden="1"/>
    <cellStyle name="Followed Hyperlink" xfId="2244" builtinId="9" hidden="1"/>
    <cellStyle name="Followed Hyperlink" xfId="2242" builtinId="9" hidden="1"/>
    <cellStyle name="Followed Hyperlink" xfId="2240" builtinId="9" hidden="1"/>
    <cellStyle name="Followed Hyperlink" xfId="2238" builtinId="9" hidden="1"/>
    <cellStyle name="Followed Hyperlink" xfId="2236" builtinId="9" hidden="1"/>
    <cellStyle name="Followed Hyperlink" xfId="2234" builtinId="9" hidden="1"/>
    <cellStyle name="Followed Hyperlink" xfId="2232" builtinId="9" hidden="1"/>
    <cellStyle name="Followed Hyperlink" xfId="2230" builtinId="9" hidden="1"/>
    <cellStyle name="Followed Hyperlink" xfId="2228" builtinId="9" hidden="1"/>
    <cellStyle name="Followed Hyperlink" xfId="2226" builtinId="9" hidden="1"/>
    <cellStyle name="Followed Hyperlink" xfId="2224" builtinId="9" hidden="1"/>
    <cellStyle name="Followed Hyperlink" xfId="2222" builtinId="9" hidden="1"/>
    <cellStyle name="Followed Hyperlink" xfId="2220" builtinId="9" hidden="1"/>
    <cellStyle name="Followed Hyperlink" xfId="2218" builtinId="9" hidden="1"/>
    <cellStyle name="Followed Hyperlink" xfId="2216" builtinId="9" hidden="1"/>
    <cellStyle name="Followed Hyperlink" xfId="2214" builtinId="9" hidden="1"/>
    <cellStyle name="Followed Hyperlink" xfId="2212" builtinId="9" hidden="1"/>
    <cellStyle name="Followed Hyperlink" xfId="2210" builtinId="9" hidden="1"/>
    <cellStyle name="Followed Hyperlink" xfId="2208" builtinId="9" hidden="1"/>
    <cellStyle name="Followed Hyperlink" xfId="2206" builtinId="9" hidden="1"/>
    <cellStyle name="Followed Hyperlink" xfId="2204" builtinId="9" hidden="1"/>
    <cellStyle name="Followed Hyperlink" xfId="2202" builtinId="9" hidden="1"/>
    <cellStyle name="Followed Hyperlink" xfId="2200" builtinId="9" hidden="1"/>
    <cellStyle name="Followed Hyperlink" xfId="2198" builtinId="9" hidden="1"/>
    <cellStyle name="Followed Hyperlink" xfId="2196" builtinId="9" hidden="1"/>
    <cellStyle name="Followed Hyperlink" xfId="2194" builtinId="9" hidden="1"/>
    <cellStyle name="Followed Hyperlink" xfId="2192" builtinId="9" hidden="1"/>
    <cellStyle name="Followed Hyperlink" xfId="2190" builtinId="9" hidden="1"/>
    <cellStyle name="Followed Hyperlink" xfId="2188" builtinId="9" hidden="1"/>
    <cellStyle name="Followed Hyperlink" xfId="2186" builtinId="9" hidden="1"/>
    <cellStyle name="Followed Hyperlink" xfId="2184" builtinId="9" hidden="1"/>
    <cellStyle name="Followed Hyperlink" xfId="2182" builtinId="9" hidden="1"/>
    <cellStyle name="Followed Hyperlink" xfId="2180" builtinId="9" hidden="1"/>
    <cellStyle name="Followed Hyperlink" xfId="2178" builtinId="9" hidden="1"/>
    <cellStyle name="Followed Hyperlink" xfId="2176" builtinId="9" hidden="1"/>
    <cellStyle name="Followed Hyperlink" xfId="2174" builtinId="9" hidden="1"/>
    <cellStyle name="Followed Hyperlink" xfId="2172" builtinId="9" hidden="1"/>
    <cellStyle name="Followed Hyperlink" xfId="2170" builtinId="9" hidden="1"/>
    <cellStyle name="Followed Hyperlink" xfId="2168" builtinId="9" hidden="1"/>
    <cellStyle name="Followed Hyperlink" xfId="2166" builtinId="9" hidden="1"/>
    <cellStyle name="Followed Hyperlink" xfId="2164" builtinId="9" hidden="1"/>
    <cellStyle name="Followed Hyperlink" xfId="2162" builtinId="9" hidden="1"/>
    <cellStyle name="Followed Hyperlink" xfId="2160" builtinId="9" hidden="1"/>
    <cellStyle name="Followed Hyperlink" xfId="2158" builtinId="9" hidden="1"/>
    <cellStyle name="Followed Hyperlink" xfId="2156" builtinId="9" hidden="1"/>
    <cellStyle name="Followed Hyperlink" xfId="2154" builtinId="9" hidden="1"/>
    <cellStyle name="Followed Hyperlink" xfId="2152" builtinId="9" hidden="1"/>
    <cellStyle name="Followed Hyperlink" xfId="2150" builtinId="9" hidden="1"/>
    <cellStyle name="Followed Hyperlink" xfId="2148" builtinId="9" hidden="1"/>
    <cellStyle name="Followed Hyperlink" xfId="2146" builtinId="9" hidden="1"/>
    <cellStyle name="Followed Hyperlink" xfId="2144" builtinId="9" hidden="1"/>
    <cellStyle name="Followed Hyperlink" xfId="2142" builtinId="9" hidden="1"/>
    <cellStyle name="Followed Hyperlink" xfId="2140" builtinId="9" hidden="1"/>
    <cellStyle name="Followed Hyperlink" xfId="2138" builtinId="9" hidden="1"/>
    <cellStyle name="Followed Hyperlink" xfId="2136" builtinId="9" hidden="1"/>
    <cellStyle name="Followed Hyperlink" xfId="2134" builtinId="9" hidden="1"/>
    <cellStyle name="Followed Hyperlink" xfId="2132" builtinId="9" hidden="1"/>
    <cellStyle name="Followed Hyperlink" xfId="2130" builtinId="9" hidden="1"/>
    <cellStyle name="Followed Hyperlink" xfId="2128" builtinId="9" hidden="1"/>
    <cellStyle name="Followed Hyperlink" xfId="2126" builtinId="9" hidden="1"/>
    <cellStyle name="Followed Hyperlink" xfId="2124" builtinId="9" hidden="1"/>
    <cellStyle name="Followed Hyperlink" xfId="2122" builtinId="9" hidden="1"/>
    <cellStyle name="Followed Hyperlink" xfId="2120" builtinId="9" hidden="1"/>
    <cellStyle name="Followed Hyperlink" xfId="2118" builtinId="9" hidden="1"/>
    <cellStyle name="Followed Hyperlink" xfId="2116" builtinId="9" hidden="1"/>
    <cellStyle name="Followed Hyperlink" xfId="2114" builtinId="9" hidden="1"/>
    <cellStyle name="Followed Hyperlink" xfId="2112" builtinId="9" hidden="1"/>
    <cellStyle name="Followed Hyperlink" xfId="2110" builtinId="9" hidden="1"/>
    <cellStyle name="Followed Hyperlink" xfId="2108" builtinId="9" hidden="1"/>
    <cellStyle name="Followed Hyperlink" xfId="2106" builtinId="9" hidden="1"/>
    <cellStyle name="Followed Hyperlink" xfId="2104" builtinId="9" hidden="1"/>
    <cellStyle name="Followed Hyperlink" xfId="2102" builtinId="9" hidden="1"/>
    <cellStyle name="Followed Hyperlink" xfId="2100" builtinId="9" hidden="1"/>
    <cellStyle name="Followed Hyperlink" xfId="2098" builtinId="9" hidden="1"/>
    <cellStyle name="Followed Hyperlink" xfId="2096" builtinId="9" hidden="1"/>
    <cellStyle name="Followed Hyperlink" xfId="2094" builtinId="9" hidden="1"/>
    <cellStyle name="Followed Hyperlink" xfId="2092" builtinId="9" hidden="1"/>
    <cellStyle name="Followed Hyperlink" xfId="2090" builtinId="9" hidden="1"/>
    <cellStyle name="Followed Hyperlink" xfId="2088" builtinId="9" hidden="1"/>
    <cellStyle name="Followed Hyperlink" xfId="2086" builtinId="9" hidden="1"/>
    <cellStyle name="Followed Hyperlink" xfId="2084" builtinId="9" hidden="1"/>
    <cellStyle name="Followed Hyperlink" xfId="2082" builtinId="9" hidden="1"/>
    <cellStyle name="Followed Hyperlink" xfId="2080" builtinId="9" hidden="1"/>
    <cellStyle name="Followed Hyperlink" xfId="2078" builtinId="9" hidden="1"/>
    <cellStyle name="Followed Hyperlink" xfId="2076" builtinId="9" hidden="1"/>
    <cellStyle name="Followed Hyperlink" xfId="2074" builtinId="9" hidden="1"/>
    <cellStyle name="Followed Hyperlink" xfId="2072" builtinId="9" hidden="1"/>
    <cellStyle name="Followed Hyperlink" xfId="2070" builtinId="9" hidden="1"/>
    <cellStyle name="Followed Hyperlink" xfId="2068" builtinId="9" hidden="1"/>
    <cellStyle name="Followed Hyperlink" xfId="2066" builtinId="9" hidden="1"/>
    <cellStyle name="Followed Hyperlink" xfId="2064" builtinId="9" hidden="1"/>
    <cellStyle name="Followed Hyperlink" xfId="2062" builtinId="9" hidden="1"/>
    <cellStyle name="Followed Hyperlink" xfId="2060" builtinId="9" hidden="1"/>
    <cellStyle name="Followed Hyperlink" xfId="2058" builtinId="9" hidden="1"/>
    <cellStyle name="Followed Hyperlink" xfId="2056" builtinId="9" hidden="1"/>
    <cellStyle name="Followed Hyperlink" xfId="2054" builtinId="9" hidden="1"/>
    <cellStyle name="Followed Hyperlink" xfId="2052" builtinId="9" hidden="1"/>
    <cellStyle name="Followed Hyperlink" xfId="2050" builtinId="9" hidden="1"/>
    <cellStyle name="Followed Hyperlink" xfId="2048" builtinId="9" hidden="1"/>
    <cellStyle name="Followed Hyperlink" xfId="2046" builtinId="9" hidden="1"/>
    <cellStyle name="Followed Hyperlink" xfId="2044" builtinId="9" hidden="1"/>
    <cellStyle name="Followed Hyperlink" xfId="2042" builtinId="9" hidden="1"/>
    <cellStyle name="Followed Hyperlink" xfId="2040" builtinId="9" hidden="1"/>
    <cellStyle name="Followed Hyperlink" xfId="2038" builtinId="9" hidden="1"/>
    <cellStyle name="Followed Hyperlink" xfId="2036" builtinId="9" hidden="1"/>
    <cellStyle name="Followed Hyperlink" xfId="2034" builtinId="9" hidden="1"/>
    <cellStyle name="Followed Hyperlink" xfId="2032" builtinId="9" hidden="1"/>
    <cellStyle name="Followed Hyperlink" xfId="2030" builtinId="9" hidden="1"/>
    <cellStyle name="Followed Hyperlink" xfId="2028" builtinId="9" hidden="1"/>
    <cellStyle name="Followed Hyperlink" xfId="2026" builtinId="9" hidden="1"/>
    <cellStyle name="Followed Hyperlink" xfId="2024" builtinId="9" hidden="1"/>
    <cellStyle name="Followed Hyperlink" xfId="2022" builtinId="9" hidden="1"/>
    <cellStyle name="Followed Hyperlink" xfId="2020" builtinId="9" hidden="1"/>
    <cellStyle name="Followed Hyperlink" xfId="2018" builtinId="9" hidden="1"/>
    <cellStyle name="Followed Hyperlink" xfId="2016" builtinId="9" hidden="1"/>
    <cellStyle name="Followed Hyperlink" xfId="2014" builtinId="9" hidden="1"/>
    <cellStyle name="Followed Hyperlink" xfId="2012" builtinId="9" hidden="1"/>
    <cellStyle name="Followed Hyperlink" xfId="2010" builtinId="9" hidden="1"/>
    <cellStyle name="Followed Hyperlink" xfId="2008" builtinId="9" hidden="1"/>
    <cellStyle name="Followed Hyperlink" xfId="2006" builtinId="9" hidden="1"/>
    <cellStyle name="Followed Hyperlink" xfId="2004" builtinId="9" hidden="1"/>
    <cellStyle name="Followed Hyperlink" xfId="2002" builtinId="9" hidden="1"/>
    <cellStyle name="Followed Hyperlink" xfId="2000" builtinId="9" hidden="1"/>
    <cellStyle name="Followed Hyperlink" xfId="1998" builtinId="9" hidden="1"/>
    <cellStyle name="Followed Hyperlink" xfId="1996" builtinId="9" hidden="1"/>
    <cellStyle name="Followed Hyperlink" xfId="1994" builtinId="9" hidden="1"/>
    <cellStyle name="Followed Hyperlink" xfId="1992" builtinId="9" hidden="1"/>
    <cellStyle name="Followed Hyperlink" xfId="1990" builtinId="9" hidden="1"/>
    <cellStyle name="Followed Hyperlink" xfId="1988" builtinId="9" hidden="1"/>
    <cellStyle name="Followed Hyperlink" xfId="1986" builtinId="9" hidden="1"/>
    <cellStyle name="Followed Hyperlink" xfId="1984" builtinId="9" hidden="1"/>
    <cellStyle name="Followed Hyperlink" xfId="1982" builtinId="9" hidden="1"/>
    <cellStyle name="Followed Hyperlink" xfId="1980" builtinId="9" hidden="1"/>
    <cellStyle name="Followed Hyperlink" xfId="1978" builtinId="9" hidden="1"/>
    <cellStyle name="Followed Hyperlink" xfId="1976" builtinId="9" hidden="1"/>
    <cellStyle name="Followed Hyperlink" xfId="1974" builtinId="9" hidden="1"/>
    <cellStyle name="Followed Hyperlink" xfId="1972" builtinId="9" hidden="1"/>
    <cellStyle name="Followed Hyperlink" xfId="1970" builtinId="9" hidden="1"/>
    <cellStyle name="Followed Hyperlink" xfId="1968" builtinId="9" hidden="1"/>
    <cellStyle name="Followed Hyperlink" xfId="1966" builtinId="9" hidden="1"/>
    <cellStyle name="Followed Hyperlink" xfId="1964" builtinId="9" hidden="1"/>
    <cellStyle name="Followed Hyperlink" xfId="1962" builtinId="9" hidden="1"/>
    <cellStyle name="Followed Hyperlink" xfId="1960" builtinId="9" hidden="1"/>
    <cellStyle name="Followed Hyperlink" xfId="1958" builtinId="9" hidden="1"/>
    <cellStyle name="Followed Hyperlink" xfId="1956" builtinId="9" hidden="1"/>
    <cellStyle name="Followed Hyperlink" xfId="1954" builtinId="9" hidden="1"/>
    <cellStyle name="Followed Hyperlink" xfId="1952" builtinId="9" hidden="1"/>
    <cellStyle name="Followed Hyperlink" xfId="1950" builtinId="9" hidden="1"/>
    <cellStyle name="Followed Hyperlink" xfId="1948" builtinId="9" hidden="1"/>
    <cellStyle name="Followed Hyperlink" xfId="1946" builtinId="9" hidden="1"/>
    <cellStyle name="Followed Hyperlink" xfId="1944" builtinId="9" hidden="1"/>
    <cellStyle name="Followed Hyperlink" xfId="1942" builtinId="9" hidden="1"/>
    <cellStyle name="Followed Hyperlink" xfId="1940" builtinId="9" hidden="1"/>
    <cellStyle name="Followed Hyperlink" xfId="1938" builtinId="9" hidden="1"/>
    <cellStyle name="Followed Hyperlink" xfId="1936" builtinId="9" hidden="1"/>
    <cellStyle name="Followed Hyperlink" xfId="1934" builtinId="9" hidden="1"/>
    <cellStyle name="Followed Hyperlink" xfId="1932" builtinId="9" hidden="1"/>
    <cellStyle name="Followed Hyperlink" xfId="1930" builtinId="9" hidden="1"/>
    <cellStyle name="Followed Hyperlink" xfId="1928" builtinId="9" hidden="1"/>
    <cellStyle name="Followed Hyperlink" xfId="1926" builtinId="9" hidden="1"/>
    <cellStyle name="Followed Hyperlink" xfId="1924" builtinId="9" hidden="1"/>
    <cellStyle name="Followed Hyperlink" xfId="1922" builtinId="9" hidden="1"/>
    <cellStyle name="Followed Hyperlink" xfId="1920" builtinId="9" hidden="1"/>
    <cellStyle name="Followed Hyperlink" xfId="1918" builtinId="9" hidden="1"/>
    <cellStyle name="Followed Hyperlink" xfId="1916" builtinId="9" hidden="1"/>
    <cellStyle name="Followed Hyperlink" xfId="1914" builtinId="9" hidden="1"/>
    <cellStyle name="Followed Hyperlink" xfId="1912" builtinId="9" hidden="1"/>
    <cellStyle name="Followed Hyperlink" xfId="1910" builtinId="9" hidden="1"/>
    <cellStyle name="Followed Hyperlink" xfId="1908" builtinId="9" hidden="1"/>
    <cellStyle name="Followed Hyperlink" xfId="1906" builtinId="9" hidden="1"/>
    <cellStyle name="Followed Hyperlink" xfId="1904" builtinId="9" hidden="1"/>
    <cellStyle name="Followed Hyperlink" xfId="1902" builtinId="9" hidden="1"/>
    <cellStyle name="Followed Hyperlink" xfId="1900" builtinId="9" hidden="1"/>
    <cellStyle name="Followed Hyperlink" xfId="1898" builtinId="9" hidden="1"/>
    <cellStyle name="Followed Hyperlink" xfId="1896" builtinId="9" hidden="1"/>
    <cellStyle name="Followed Hyperlink" xfId="1894" builtinId="9" hidden="1"/>
    <cellStyle name="Followed Hyperlink" xfId="1892" builtinId="9" hidden="1"/>
    <cellStyle name="Followed Hyperlink" xfId="1890" builtinId="9" hidden="1"/>
    <cellStyle name="Followed Hyperlink" xfId="1888" builtinId="9" hidden="1"/>
    <cellStyle name="Followed Hyperlink" xfId="1886" builtinId="9" hidden="1"/>
    <cellStyle name="Followed Hyperlink" xfId="1884" builtinId="9" hidden="1"/>
    <cellStyle name="Followed Hyperlink" xfId="1882" builtinId="9" hidden="1"/>
    <cellStyle name="Followed Hyperlink" xfId="1880" builtinId="9" hidden="1"/>
    <cellStyle name="Followed Hyperlink" xfId="1878" builtinId="9" hidden="1"/>
    <cellStyle name="Followed Hyperlink" xfId="1876" builtinId="9" hidden="1"/>
    <cellStyle name="Followed Hyperlink" xfId="1874" builtinId="9" hidden="1"/>
    <cellStyle name="Followed Hyperlink" xfId="1872" builtinId="9" hidden="1"/>
    <cellStyle name="Followed Hyperlink" xfId="1870" builtinId="9" hidden="1"/>
    <cellStyle name="Followed Hyperlink" xfId="1868" builtinId="9" hidden="1"/>
    <cellStyle name="Followed Hyperlink" xfId="1866" builtinId="9" hidden="1"/>
    <cellStyle name="Followed Hyperlink" xfId="1864" builtinId="9" hidden="1"/>
    <cellStyle name="Followed Hyperlink" xfId="1862" builtinId="9" hidden="1"/>
    <cellStyle name="Followed Hyperlink" xfId="1860" builtinId="9" hidden="1"/>
    <cellStyle name="Followed Hyperlink" xfId="1857" builtinId="9" hidden="1"/>
    <cellStyle name="Followed Hyperlink" xfId="1853" builtinId="9" hidden="1"/>
    <cellStyle name="Followed Hyperlink" xfId="1849" builtinId="9" hidden="1"/>
    <cellStyle name="Followed Hyperlink" xfId="1845" builtinId="9" hidden="1"/>
    <cellStyle name="Followed Hyperlink" xfId="1841" builtinId="9" hidden="1"/>
    <cellStyle name="Followed Hyperlink" xfId="1837" builtinId="9" hidden="1"/>
    <cellStyle name="Followed Hyperlink" xfId="1833" builtinId="9" hidden="1"/>
    <cellStyle name="Followed Hyperlink" xfId="1829" builtinId="9" hidden="1"/>
    <cellStyle name="Followed Hyperlink" xfId="1825" builtinId="9" hidden="1"/>
    <cellStyle name="Followed Hyperlink" xfId="1821" builtinId="9" hidden="1"/>
    <cellStyle name="Followed Hyperlink" xfId="1817" builtinId="9" hidden="1"/>
    <cellStyle name="Followed Hyperlink" xfId="1813" builtinId="9" hidden="1"/>
    <cellStyle name="Followed Hyperlink" xfId="1809" builtinId="9" hidden="1"/>
    <cellStyle name="Followed Hyperlink" xfId="1805" builtinId="9" hidden="1"/>
    <cellStyle name="Followed Hyperlink" xfId="1801" builtinId="9" hidden="1"/>
    <cellStyle name="Followed Hyperlink" xfId="1797" builtinId="9" hidden="1"/>
    <cellStyle name="Followed Hyperlink" xfId="1793" builtinId="9" hidden="1"/>
    <cellStyle name="Followed Hyperlink" xfId="1789" builtinId="9" hidden="1"/>
    <cellStyle name="Followed Hyperlink" xfId="1785" builtinId="9" hidden="1"/>
    <cellStyle name="Followed Hyperlink" xfId="1781" builtinId="9" hidden="1"/>
    <cellStyle name="Followed Hyperlink" xfId="1777" builtinId="9" hidden="1"/>
    <cellStyle name="Followed Hyperlink" xfId="1773" builtinId="9" hidden="1"/>
    <cellStyle name="Followed Hyperlink" xfId="1769" builtinId="9" hidden="1"/>
    <cellStyle name="Followed Hyperlink" xfId="1765" builtinId="9" hidden="1"/>
    <cellStyle name="Followed Hyperlink" xfId="1761" builtinId="9" hidden="1"/>
    <cellStyle name="Followed Hyperlink" xfId="1757" builtinId="9" hidden="1"/>
    <cellStyle name="Followed Hyperlink" xfId="1753" builtinId="9" hidden="1"/>
    <cellStyle name="Followed Hyperlink" xfId="1749" builtinId="9" hidden="1"/>
    <cellStyle name="Followed Hyperlink" xfId="1745" builtinId="9" hidden="1"/>
    <cellStyle name="Followed Hyperlink" xfId="1741" builtinId="9" hidden="1"/>
    <cellStyle name="Followed Hyperlink" xfId="1737" builtinId="9" hidden="1"/>
    <cellStyle name="Followed Hyperlink" xfId="1733" builtinId="9" hidden="1"/>
    <cellStyle name="Followed Hyperlink" xfId="1729" builtinId="9" hidden="1"/>
    <cellStyle name="Followed Hyperlink" xfId="1725" builtinId="9" hidden="1"/>
    <cellStyle name="Followed Hyperlink" xfId="1721" builtinId="9" hidden="1"/>
    <cellStyle name="Followed Hyperlink" xfId="1717" builtinId="9" hidden="1"/>
    <cellStyle name="Followed Hyperlink" xfId="1713" builtinId="9" hidden="1"/>
    <cellStyle name="Followed Hyperlink" xfId="1709" builtinId="9" hidden="1"/>
    <cellStyle name="Followed Hyperlink" xfId="1705" builtinId="9" hidden="1"/>
    <cellStyle name="Followed Hyperlink" xfId="1701" builtinId="9" hidden="1"/>
    <cellStyle name="Followed Hyperlink" xfId="1697" builtinId="9" hidden="1"/>
    <cellStyle name="Followed Hyperlink" xfId="1693" builtinId="9" hidden="1"/>
    <cellStyle name="Followed Hyperlink" xfId="1689" builtinId="9" hidden="1"/>
    <cellStyle name="Followed Hyperlink" xfId="1685" builtinId="9" hidden="1"/>
    <cellStyle name="Followed Hyperlink" xfId="1681" builtinId="9" hidden="1"/>
    <cellStyle name="Followed Hyperlink" xfId="1677" builtinId="9" hidden="1"/>
    <cellStyle name="Followed Hyperlink" xfId="1673" builtinId="9" hidden="1"/>
    <cellStyle name="Followed Hyperlink" xfId="1669" builtinId="9" hidden="1"/>
    <cellStyle name="Followed Hyperlink" xfId="1665" builtinId="9" hidden="1"/>
    <cellStyle name="Followed Hyperlink" xfId="1661" builtinId="9" hidden="1"/>
    <cellStyle name="Followed Hyperlink" xfId="1657" builtinId="9" hidden="1"/>
    <cellStyle name="Followed Hyperlink" xfId="1653" builtinId="9" hidden="1"/>
    <cellStyle name="Followed Hyperlink" xfId="1649" builtinId="9" hidden="1"/>
    <cellStyle name="Followed Hyperlink" xfId="1645" builtinId="9" hidden="1"/>
    <cellStyle name="Followed Hyperlink" xfId="1641" builtinId="9" hidden="1"/>
    <cellStyle name="Followed Hyperlink" xfId="1637" builtinId="9" hidden="1"/>
    <cellStyle name="Followed Hyperlink" xfId="1633" builtinId="9" hidden="1"/>
    <cellStyle name="Followed Hyperlink" xfId="1629" builtinId="9" hidden="1"/>
    <cellStyle name="Followed Hyperlink" xfId="1625" builtinId="9" hidden="1"/>
    <cellStyle name="Followed Hyperlink" xfId="1621" builtinId="9" hidden="1"/>
    <cellStyle name="Followed Hyperlink" xfId="1617" builtinId="9" hidden="1"/>
    <cellStyle name="Followed Hyperlink" xfId="1613" builtinId="9" hidden="1"/>
    <cellStyle name="Followed Hyperlink" xfId="1609" builtinId="9" hidden="1"/>
    <cellStyle name="Followed Hyperlink" xfId="1605" builtinId="9" hidden="1"/>
    <cellStyle name="Followed Hyperlink" xfId="1601" builtinId="9" hidden="1"/>
    <cellStyle name="Followed Hyperlink" xfId="1597" builtinId="9" hidden="1"/>
    <cellStyle name="Followed Hyperlink" xfId="1593" builtinId="9" hidden="1"/>
    <cellStyle name="Followed Hyperlink" xfId="1589" builtinId="9" hidden="1"/>
    <cellStyle name="Followed Hyperlink" xfId="1585" builtinId="9" hidden="1"/>
    <cellStyle name="Followed Hyperlink" xfId="1581" builtinId="9" hidden="1"/>
    <cellStyle name="Followed Hyperlink" xfId="1577" builtinId="9" hidden="1"/>
    <cellStyle name="Followed Hyperlink" xfId="1573" builtinId="9" hidden="1"/>
    <cellStyle name="Followed Hyperlink" xfId="1569" builtinId="9" hidden="1"/>
    <cellStyle name="Followed Hyperlink" xfId="1565" builtinId="9" hidden="1"/>
    <cellStyle name="Followed Hyperlink" xfId="1561" builtinId="9" hidden="1"/>
    <cellStyle name="Followed Hyperlink" xfId="1557" builtinId="9" hidden="1"/>
    <cellStyle name="Followed Hyperlink" xfId="1553" builtinId="9" hidden="1"/>
    <cellStyle name="Followed Hyperlink" xfId="1549" builtinId="9" hidden="1"/>
    <cellStyle name="Followed Hyperlink" xfId="1545" builtinId="9" hidden="1"/>
    <cellStyle name="Followed Hyperlink" xfId="1541" builtinId="9" hidden="1"/>
    <cellStyle name="Followed Hyperlink" xfId="1537" builtinId="9" hidden="1"/>
    <cellStyle name="Followed Hyperlink" xfId="1533" builtinId="9" hidden="1"/>
    <cellStyle name="Followed Hyperlink" xfId="1529" builtinId="9" hidden="1"/>
    <cellStyle name="Followed Hyperlink" xfId="1525" builtinId="9" hidden="1"/>
    <cellStyle name="Followed Hyperlink" xfId="1521" builtinId="9" hidden="1"/>
    <cellStyle name="Followed Hyperlink" xfId="1517" builtinId="9" hidden="1"/>
    <cellStyle name="Followed Hyperlink" xfId="1513" builtinId="9" hidden="1"/>
    <cellStyle name="Followed Hyperlink" xfId="1509" builtinId="9" hidden="1"/>
    <cellStyle name="Followed Hyperlink" xfId="1505" builtinId="9" hidden="1"/>
    <cellStyle name="Followed Hyperlink" xfId="1501" builtinId="9" hidden="1"/>
    <cellStyle name="Followed Hyperlink" xfId="1497" builtinId="9" hidden="1"/>
    <cellStyle name="Followed Hyperlink" xfId="1493" builtinId="9" hidden="1"/>
    <cellStyle name="Followed Hyperlink" xfId="1489" builtinId="9" hidden="1"/>
    <cellStyle name="Followed Hyperlink" xfId="1487" builtinId="9" hidden="1"/>
    <cellStyle name="Followed Hyperlink" xfId="1485" builtinId="9" hidden="1"/>
    <cellStyle name="Followed Hyperlink" xfId="1483" builtinId="9" hidden="1"/>
    <cellStyle name="Followed Hyperlink" xfId="1481" builtinId="9" hidden="1"/>
    <cellStyle name="Followed Hyperlink" xfId="1479" builtinId="9" hidden="1"/>
    <cellStyle name="Followed Hyperlink" xfId="1477" builtinId="9" hidden="1"/>
    <cellStyle name="Followed Hyperlink" xfId="1475" builtinId="9" hidden="1"/>
    <cellStyle name="Followed Hyperlink" xfId="1473" builtinId="9" hidden="1"/>
    <cellStyle name="Followed Hyperlink" xfId="1471" builtinId="9" hidden="1"/>
    <cellStyle name="Followed Hyperlink" xfId="1469" builtinId="9" hidden="1"/>
    <cellStyle name="Followed Hyperlink" xfId="1467" builtinId="9" hidden="1"/>
    <cellStyle name="Followed Hyperlink" xfId="1465" builtinId="9" hidden="1"/>
    <cellStyle name="Followed Hyperlink" xfId="1463" builtinId="9" hidden="1"/>
    <cellStyle name="Followed Hyperlink" xfId="1461" builtinId="9" hidden="1"/>
    <cellStyle name="Followed Hyperlink" xfId="1459" builtinId="9" hidden="1"/>
    <cellStyle name="Followed Hyperlink" xfId="1457" builtinId="9" hidden="1"/>
    <cellStyle name="Followed Hyperlink" xfId="1455" builtinId="9" hidden="1"/>
    <cellStyle name="Followed Hyperlink" xfId="1453" builtinId="9" hidden="1"/>
    <cellStyle name="Followed Hyperlink" xfId="1451" builtinId="9" hidden="1"/>
    <cellStyle name="Followed Hyperlink" xfId="1449" builtinId="9" hidden="1"/>
    <cellStyle name="Followed Hyperlink" xfId="1447" builtinId="9" hidden="1"/>
    <cellStyle name="Followed Hyperlink" xfId="1445" builtinId="9" hidden="1"/>
    <cellStyle name="Followed Hyperlink" xfId="1443" builtinId="9" hidden="1"/>
    <cellStyle name="Followed Hyperlink" xfId="1441" builtinId="9" hidden="1"/>
    <cellStyle name="Followed Hyperlink" xfId="1439" builtinId="9" hidden="1"/>
    <cellStyle name="Followed Hyperlink" xfId="1437" builtinId="9" hidden="1"/>
    <cellStyle name="Followed Hyperlink" xfId="1435" builtinId="9" hidden="1"/>
    <cellStyle name="Followed Hyperlink" xfId="1433" builtinId="9" hidden="1"/>
    <cellStyle name="Followed Hyperlink" xfId="1431" builtinId="9" hidden="1"/>
    <cellStyle name="Followed Hyperlink" xfId="1429" builtinId="9" hidden="1"/>
    <cellStyle name="Followed Hyperlink" xfId="1427" builtinId="9" hidden="1"/>
    <cellStyle name="Followed Hyperlink" xfId="1425" builtinId="9" hidden="1"/>
    <cellStyle name="Followed Hyperlink" xfId="1423" builtinId="9" hidden="1"/>
    <cellStyle name="Followed Hyperlink" xfId="1421" builtinId="9" hidden="1"/>
    <cellStyle name="Followed Hyperlink" xfId="1419" builtinId="9" hidden="1"/>
    <cellStyle name="Followed Hyperlink" xfId="1417" builtinId="9" hidden="1"/>
    <cellStyle name="Followed Hyperlink" xfId="1415" builtinId="9" hidden="1"/>
    <cellStyle name="Followed Hyperlink" xfId="1413" builtinId="9" hidden="1"/>
    <cellStyle name="Followed Hyperlink" xfId="1411" builtinId="9" hidden="1"/>
    <cellStyle name="Followed Hyperlink" xfId="1409" builtinId="9" hidden="1"/>
    <cellStyle name="Followed Hyperlink" xfId="1407" builtinId="9" hidden="1"/>
    <cellStyle name="Followed Hyperlink" xfId="1405" builtinId="9" hidden="1"/>
    <cellStyle name="Followed Hyperlink" xfId="1403" builtinId="9" hidden="1"/>
    <cellStyle name="Followed Hyperlink" xfId="1401" builtinId="9" hidden="1"/>
    <cellStyle name="Followed Hyperlink" xfId="1399" builtinId="9" hidden="1"/>
    <cellStyle name="Followed Hyperlink" xfId="1397" builtinId="9" hidden="1"/>
    <cellStyle name="Followed Hyperlink" xfId="1395" builtinId="9" hidden="1"/>
    <cellStyle name="Followed Hyperlink" xfId="1393" builtinId="9" hidden="1"/>
    <cellStyle name="Followed Hyperlink" xfId="1391" builtinId="9" hidden="1"/>
    <cellStyle name="Followed Hyperlink" xfId="1389" builtinId="9" hidden="1"/>
    <cellStyle name="Followed Hyperlink" xfId="1387" builtinId="9" hidden="1"/>
    <cellStyle name="Followed Hyperlink" xfId="1385" builtinId="9" hidden="1"/>
    <cellStyle name="Followed Hyperlink" xfId="1383" builtinId="9" hidden="1"/>
    <cellStyle name="Followed Hyperlink" xfId="1381" builtinId="9" hidden="1"/>
    <cellStyle name="Followed Hyperlink" xfId="1379" builtinId="9" hidden="1"/>
    <cellStyle name="Followed Hyperlink" xfId="1377" builtinId="9" hidden="1"/>
    <cellStyle name="Followed Hyperlink" xfId="1375" builtinId="9" hidden="1"/>
    <cellStyle name="Followed Hyperlink" xfId="1373" builtinId="9" hidden="1"/>
    <cellStyle name="Followed Hyperlink" xfId="1371" builtinId="9" hidden="1"/>
    <cellStyle name="Followed Hyperlink" xfId="1369" builtinId="9" hidden="1"/>
    <cellStyle name="Followed Hyperlink" xfId="1367" builtinId="9" hidden="1"/>
    <cellStyle name="Followed Hyperlink" xfId="1365" builtinId="9" hidden="1"/>
    <cellStyle name="Followed Hyperlink" xfId="1363" builtinId="9" hidden="1"/>
    <cellStyle name="Followed Hyperlink" xfId="1361" builtinId="9" hidden="1"/>
    <cellStyle name="Followed Hyperlink" xfId="1359" builtinId="9" hidden="1"/>
    <cellStyle name="Followed Hyperlink" xfId="1357" builtinId="9" hidden="1"/>
    <cellStyle name="Followed Hyperlink" xfId="1355" builtinId="9" hidden="1"/>
    <cellStyle name="Followed Hyperlink" xfId="1353" builtinId="9" hidden="1"/>
    <cellStyle name="Followed Hyperlink" xfId="1351" builtinId="9" hidden="1"/>
    <cellStyle name="Followed Hyperlink" xfId="1349" builtinId="9" hidden="1"/>
    <cellStyle name="Followed Hyperlink" xfId="1347" builtinId="9" hidden="1"/>
    <cellStyle name="Followed Hyperlink" xfId="1345" builtinId="9" hidden="1"/>
    <cellStyle name="Followed Hyperlink" xfId="1343" builtinId="9" hidden="1"/>
    <cellStyle name="Followed Hyperlink" xfId="1341" builtinId="9" hidden="1"/>
    <cellStyle name="Followed Hyperlink" xfId="1339" builtinId="9" hidden="1"/>
    <cellStyle name="Followed Hyperlink" xfId="1337" builtinId="9" hidden="1"/>
    <cellStyle name="Followed Hyperlink" xfId="1335" builtinId="9" hidden="1"/>
    <cellStyle name="Followed Hyperlink" xfId="1333" builtinId="9" hidden="1"/>
    <cellStyle name="Followed Hyperlink" xfId="1331" builtinId="9" hidden="1"/>
    <cellStyle name="Followed Hyperlink" xfId="1329" builtinId="9" hidden="1"/>
    <cellStyle name="Followed Hyperlink" xfId="1322" builtinId="9" hidden="1"/>
    <cellStyle name="Followed Hyperlink" xfId="1320" builtinId="9" hidden="1"/>
    <cellStyle name="Followed Hyperlink" xfId="1318" builtinId="9" hidden="1"/>
    <cellStyle name="Followed Hyperlink" xfId="1316" builtinId="9" hidden="1"/>
    <cellStyle name="Followed Hyperlink" xfId="1314" builtinId="9" hidden="1"/>
    <cellStyle name="Followed Hyperlink" xfId="1312" builtinId="9" hidden="1"/>
    <cellStyle name="Followed Hyperlink" xfId="1310" builtinId="9" hidden="1"/>
    <cellStyle name="Followed Hyperlink" xfId="1308" builtinId="9" hidden="1"/>
    <cellStyle name="Followed Hyperlink" xfId="1306" builtinId="9" hidden="1"/>
    <cellStyle name="Followed Hyperlink" xfId="1304" builtinId="9" hidden="1"/>
    <cellStyle name="Followed Hyperlink" xfId="1302" builtinId="9" hidden="1"/>
    <cellStyle name="Followed Hyperlink" xfId="1300" builtinId="9" hidden="1"/>
    <cellStyle name="Followed Hyperlink" xfId="1298" builtinId="9" hidden="1"/>
    <cellStyle name="Followed Hyperlink" xfId="1296" builtinId="9" hidden="1"/>
    <cellStyle name="Followed Hyperlink" xfId="1294" builtinId="9" hidden="1"/>
    <cellStyle name="Followed Hyperlink" xfId="1292" builtinId="9" hidden="1"/>
    <cellStyle name="Followed Hyperlink" xfId="1290" builtinId="9" hidden="1"/>
    <cellStyle name="Followed Hyperlink" xfId="1288" builtinId="9" hidden="1"/>
    <cellStyle name="Followed Hyperlink" xfId="1286" builtinId="9" hidden="1"/>
    <cellStyle name="Followed Hyperlink" xfId="1284" builtinId="9" hidden="1"/>
    <cellStyle name="Followed Hyperlink" xfId="1282" builtinId="9" hidden="1"/>
    <cellStyle name="Followed Hyperlink" xfId="1280" builtinId="9" hidden="1"/>
    <cellStyle name="Followed Hyperlink" xfId="1278" builtinId="9" hidden="1"/>
    <cellStyle name="Followed Hyperlink" xfId="1276" builtinId="9" hidden="1"/>
    <cellStyle name="Followed Hyperlink" xfId="1274" builtinId="9" hidden="1"/>
    <cellStyle name="Followed Hyperlink" xfId="1272" builtinId="9" hidden="1"/>
    <cellStyle name="Followed Hyperlink" xfId="1270" builtinId="9" hidden="1"/>
    <cellStyle name="Followed Hyperlink" xfId="1268" builtinId="9" hidden="1"/>
    <cellStyle name="Followed Hyperlink" xfId="1266" builtinId="9" hidden="1"/>
    <cellStyle name="Followed Hyperlink" xfId="1264" builtinId="9" hidden="1"/>
    <cellStyle name="Followed Hyperlink" xfId="1262" builtinId="9" hidden="1"/>
    <cellStyle name="Followed Hyperlink" xfId="1260" builtinId="9" hidden="1"/>
    <cellStyle name="Followed Hyperlink" xfId="1258" builtinId="9" hidden="1"/>
    <cellStyle name="Followed Hyperlink" xfId="1256" builtinId="9" hidden="1"/>
    <cellStyle name="Followed Hyperlink" xfId="1254" builtinId="9" hidden="1"/>
    <cellStyle name="Followed Hyperlink" xfId="1252" builtinId="9" hidden="1"/>
    <cellStyle name="Followed Hyperlink" xfId="1250" builtinId="9" hidden="1"/>
    <cellStyle name="Followed Hyperlink" xfId="1248" builtinId="9" hidden="1"/>
    <cellStyle name="Followed Hyperlink" xfId="1246" builtinId="9" hidden="1"/>
    <cellStyle name="Followed Hyperlink" xfId="1244" builtinId="9" hidden="1"/>
    <cellStyle name="Followed Hyperlink" xfId="1242" builtinId="9" hidden="1"/>
    <cellStyle name="Followed Hyperlink" xfId="1240" builtinId="9" hidden="1"/>
    <cellStyle name="Followed Hyperlink" xfId="1238" builtinId="9" hidden="1"/>
    <cellStyle name="Followed Hyperlink" xfId="1236" builtinId="9" hidden="1"/>
    <cellStyle name="Followed Hyperlink" xfId="1234" builtinId="9" hidden="1"/>
    <cellStyle name="Followed Hyperlink" xfId="1232" builtinId="9" hidden="1"/>
    <cellStyle name="Followed Hyperlink" xfId="1230" builtinId="9" hidden="1"/>
    <cellStyle name="Followed Hyperlink" xfId="1228" builtinId="9" hidden="1"/>
    <cellStyle name="Followed Hyperlink" xfId="1226" builtinId="9" hidden="1"/>
    <cellStyle name="Followed Hyperlink" xfId="1224" builtinId="9" hidden="1"/>
    <cellStyle name="Followed Hyperlink" xfId="1222" builtinId="9" hidden="1"/>
    <cellStyle name="Followed Hyperlink" xfId="1220" builtinId="9" hidden="1"/>
    <cellStyle name="Followed Hyperlink" xfId="1218" builtinId="9" hidden="1"/>
    <cellStyle name="Followed Hyperlink" xfId="1216" builtinId="9" hidden="1"/>
    <cellStyle name="Followed Hyperlink" xfId="1214" builtinId="9" hidden="1"/>
    <cellStyle name="Followed Hyperlink" xfId="1212" builtinId="9" hidden="1"/>
    <cellStyle name="Followed Hyperlink" xfId="1210" builtinId="9" hidden="1"/>
    <cellStyle name="Followed Hyperlink" xfId="1208" builtinId="9" hidden="1"/>
    <cellStyle name="Followed Hyperlink" xfId="1206" builtinId="9" hidden="1"/>
    <cellStyle name="Followed Hyperlink" xfId="1204" builtinId="9" hidden="1"/>
    <cellStyle name="Followed Hyperlink" xfId="1202" builtinId="9" hidden="1"/>
    <cellStyle name="Followed Hyperlink" xfId="1200" builtinId="9" hidden="1"/>
    <cellStyle name="Followed Hyperlink" xfId="1198" builtinId="9" hidden="1"/>
    <cellStyle name="Followed Hyperlink" xfId="1196" builtinId="9" hidden="1"/>
    <cellStyle name="Followed Hyperlink" xfId="1194" builtinId="9" hidden="1"/>
    <cellStyle name="Followed Hyperlink" xfId="1192" builtinId="9" hidden="1"/>
    <cellStyle name="Followed Hyperlink" xfId="1190" builtinId="9" hidden="1"/>
    <cellStyle name="Followed Hyperlink" xfId="1188" builtinId="9" hidden="1"/>
    <cellStyle name="Followed Hyperlink" xfId="1186" builtinId="9" hidden="1"/>
    <cellStyle name="Followed Hyperlink" xfId="1184" builtinId="9" hidden="1"/>
    <cellStyle name="Followed Hyperlink" xfId="1182" builtinId="9" hidden="1"/>
    <cellStyle name="Followed Hyperlink" xfId="1180" builtinId="9" hidden="1"/>
    <cellStyle name="Followed Hyperlink" xfId="1178" builtinId="9" hidden="1"/>
    <cellStyle name="Followed Hyperlink" xfId="1176" builtinId="9" hidden="1"/>
    <cellStyle name="Followed Hyperlink" xfId="1174" builtinId="9" hidden="1"/>
    <cellStyle name="Followed Hyperlink" xfId="1172" builtinId="9" hidden="1"/>
    <cellStyle name="Followed Hyperlink" xfId="1170" builtinId="9" hidden="1"/>
    <cellStyle name="Followed Hyperlink" xfId="1168" builtinId="9" hidden="1"/>
    <cellStyle name="Followed Hyperlink" xfId="1166" builtinId="9" hidden="1"/>
    <cellStyle name="Followed Hyperlink" xfId="1164" builtinId="9" hidden="1"/>
    <cellStyle name="Followed Hyperlink" xfId="1162" builtinId="9" hidden="1"/>
    <cellStyle name="Followed Hyperlink" xfId="1160" builtinId="9" hidden="1"/>
    <cellStyle name="Followed Hyperlink" xfId="1158" builtinId="9" hidden="1"/>
    <cellStyle name="Followed Hyperlink" xfId="1156" builtinId="9" hidden="1"/>
    <cellStyle name="Followed Hyperlink" xfId="1154" builtinId="9" hidden="1"/>
    <cellStyle name="Followed Hyperlink" xfId="1152" builtinId="9" hidden="1"/>
    <cellStyle name="Followed Hyperlink" xfId="1150" builtinId="9" hidden="1"/>
    <cellStyle name="Followed Hyperlink" xfId="1148" builtinId="9" hidden="1"/>
    <cellStyle name="Followed Hyperlink" xfId="1146" builtinId="9" hidden="1"/>
    <cellStyle name="Followed Hyperlink" xfId="1144" builtinId="9" hidden="1"/>
    <cellStyle name="Followed Hyperlink" xfId="1142" builtinId="9" hidden="1"/>
    <cellStyle name="Followed Hyperlink" xfId="1140" builtinId="9" hidden="1"/>
    <cellStyle name="Followed Hyperlink" xfId="1138" builtinId="9" hidden="1"/>
    <cellStyle name="Followed Hyperlink" xfId="1136" builtinId="9" hidden="1"/>
    <cellStyle name="Followed Hyperlink" xfId="1134" builtinId="9" hidden="1"/>
    <cellStyle name="Followed Hyperlink" xfId="1132" builtinId="9" hidden="1"/>
    <cellStyle name="Followed Hyperlink" xfId="1130" builtinId="9" hidden="1"/>
    <cellStyle name="Followed Hyperlink" xfId="1128" builtinId="9" hidden="1"/>
    <cellStyle name="Followed Hyperlink" xfId="1126" builtinId="9" hidden="1"/>
    <cellStyle name="Followed Hyperlink" xfId="1124" builtinId="9" hidden="1"/>
    <cellStyle name="Followed Hyperlink" xfId="1122" builtinId="9" hidden="1"/>
    <cellStyle name="Followed Hyperlink" xfId="1120" builtinId="9" hidden="1"/>
    <cellStyle name="Followed Hyperlink" xfId="1118" builtinId="9" hidden="1"/>
    <cellStyle name="Followed Hyperlink" xfId="1116" builtinId="9" hidden="1"/>
    <cellStyle name="Followed Hyperlink" xfId="1114" builtinId="9" hidden="1"/>
    <cellStyle name="Followed Hyperlink" xfId="1112" builtinId="9" hidden="1"/>
    <cellStyle name="Followed Hyperlink" xfId="1110" builtinId="9" hidden="1"/>
    <cellStyle name="Followed Hyperlink" xfId="1108" builtinId="9" hidden="1"/>
    <cellStyle name="Followed Hyperlink" xfId="1106" builtinId="9" hidden="1"/>
    <cellStyle name="Followed Hyperlink" xfId="1104" builtinId="9" hidden="1"/>
    <cellStyle name="Followed Hyperlink" xfId="1102" builtinId="9" hidden="1"/>
    <cellStyle name="Followed Hyperlink" xfId="1100" builtinId="9" hidden="1"/>
    <cellStyle name="Followed Hyperlink" xfId="1098" builtinId="9" hidden="1"/>
    <cellStyle name="Followed Hyperlink" xfId="1096" builtinId="9" hidden="1"/>
    <cellStyle name="Followed Hyperlink" xfId="1094" builtinId="9" hidden="1"/>
    <cellStyle name="Followed Hyperlink" xfId="1092" builtinId="9" hidden="1"/>
    <cellStyle name="Followed Hyperlink" xfId="1090" builtinId="9" hidden="1"/>
    <cellStyle name="Followed Hyperlink" xfId="1088" builtinId="9" hidden="1"/>
    <cellStyle name="Followed Hyperlink" xfId="1086" builtinId="9" hidden="1"/>
    <cellStyle name="Followed Hyperlink" xfId="1084" builtinId="9" hidden="1"/>
    <cellStyle name="Followed Hyperlink" xfId="1082" builtinId="9" hidden="1"/>
    <cellStyle name="Followed Hyperlink" xfId="1080" builtinId="9" hidden="1"/>
    <cellStyle name="Followed Hyperlink" xfId="1078" builtinId="9" hidden="1"/>
    <cellStyle name="Followed Hyperlink" xfId="1076" builtinId="9" hidden="1"/>
    <cellStyle name="Followed Hyperlink" xfId="1074" builtinId="9" hidden="1"/>
    <cellStyle name="Followed Hyperlink" xfId="1072" builtinId="9" hidden="1"/>
    <cellStyle name="Followed Hyperlink" xfId="1070" builtinId="9" hidden="1"/>
    <cellStyle name="Followed Hyperlink" xfId="1068" builtinId="9" hidden="1"/>
    <cellStyle name="Followed Hyperlink" xfId="1066" builtinId="9" hidden="1"/>
    <cellStyle name="Followed Hyperlink" xfId="1064" builtinId="9" hidden="1"/>
    <cellStyle name="Followed Hyperlink" xfId="1062" builtinId="9" hidden="1"/>
    <cellStyle name="Followed Hyperlink" xfId="1060" builtinId="9" hidden="1"/>
    <cellStyle name="Followed Hyperlink" xfId="1058" builtinId="9" hidden="1"/>
    <cellStyle name="Followed Hyperlink" xfId="1056" builtinId="9" hidden="1"/>
    <cellStyle name="Followed Hyperlink" xfId="1054" builtinId="9" hidden="1"/>
    <cellStyle name="Followed Hyperlink" xfId="1052" builtinId="9" hidden="1"/>
    <cellStyle name="Followed Hyperlink" xfId="1050" builtinId="9" hidden="1"/>
    <cellStyle name="Followed Hyperlink" xfId="1048" builtinId="9" hidden="1"/>
    <cellStyle name="Followed Hyperlink" xfId="1046" builtinId="9" hidden="1"/>
    <cellStyle name="Followed Hyperlink" xfId="1044" builtinId="9" hidden="1"/>
    <cellStyle name="Followed Hyperlink" xfId="1042" builtinId="9" hidden="1"/>
    <cellStyle name="Followed Hyperlink" xfId="1040" builtinId="9" hidden="1"/>
    <cellStyle name="Followed Hyperlink" xfId="1038" builtinId="9" hidden="1"/>
    <cellStyle name="Followed Hyperlink" xfId="1036" builtinId="9" hidden="1"/>
    <cellStyle name="Followed Hyperlink" xfId="1034" builtinId="9" hidden="1"/>
    <cellStyle name="Followed Hyperlink" xfId="1032" builtinId="9" hidden="1"/>
    <cellStyle name="Followed Hyperlink" xfId="1030" builtinId="9" hidden="1"/>
    <cellStyle name="Followed Hyperlink" xfId="1028" builtinId="9" hidden="1"/>
    <cellStyle name="Followed Hyperlink" xfId="1026" builtinId="9" hidden="1"/>
    <cellStyle name="Followed Hyperlink" xfId="1024" builtinId="9" hidden="1"/>
    <cellStyle name="Followed Hyperlink" xfId="1022" builtinId="9" hidden="1"/>
    <cellStyle name="Followed Hyperlink" xfId="1020" builtinId="9" hidden="1"/>
    <cellStyle name="Followed Hyperlink" xfId="1018" builtinId="9" hidden="1"/>
    <cellStyle name="Followed Hyperlink" xfId="1016" builtinId="9" hidden="1"/>
    <cellStyle name="Followed Hyperlink" xfId="1014" builtinId="9" hidden="1"/>
    <cellStyle name="Followed Hyperlink" xfId="1012" builtinId="9" hidden="1"/>
    <cellStyle name="Followed Hyperlink" xfId="1010" builtinId="9" hidden="1"/>
    <cellStyle name="Followed Hyperlink" xfId="1008" builtinId="9" hidden="1"/>
    <cellStyle name="Followed Hyperlink" xfId="1006" builtinId="9" hidden="1"/>
    <cellStyle name="Followed Hyperlink" xfId="1004" builtinId="9" hidden="1"/>
    <cellStyle name="Followed Hyperlink" xfId="1002" builtinId="9" hidden="1"/>
    <cellStyle name="Followed Hyperlink" xfId="1000" builtinId="9" hidden="1"/>
    <cellStyle name="Followed Hyperlink" xfId="998" builtinId="9" hidden="1"/>
    <cellStyle name="Followed Hyperlink" xfId="996" builtinId="9" hidden="1"/>
    <cellStyle name="Followed Hyperlink" xfId="994" builtinId="9" hidden="1"/>
    <cellStyle name="Followed Hyperlink" xfId="992" builtinId="9" hidden="1"/>
    <cellStyle name="Followed Hyperlink" xfId="990" builtinId="9" hidden="1"/>
    <cellStyle name="Followed Hyperlink" xfId="988" builtinId="9" hidden="1"/>
    <cellStyle name="Followed Hyperlink" xfId="986" builtinId="9" hidden="1"/>
    <cellStyle name="Followed Hyperlink" xfId="984" builtinId="9" hidden="1"/>
    <cellStyle name="Followed Hyperlink" xfId="982" builtinId="9" hidden="1"/>
    <cellStyle name="Followed Hyperlink" xfId="980" builtinId="9" hidden="1"/>
    <cellStyle name="Followed Hyperlink" xfId="978" builtinId="9" hidden="1"/>
    <cellStyle name="Followed Hyperlink" xfId="976" builtinId="9" hidden="1"/>
    <cellStyle name="Followed Hyperlink" xfId="974" builtinId="9" hidden="1"/>
    <cellStyle name="Followed Hyperlink" xfId="972" builtinId="9" hidden="1"/>
    <cellStyle name="Followed Hyperlink" xfId="970" builtinId="9" hidden="1"/>
    <cellStyle name="Followed Hyperlink" xfId="968" builtinId="9" hidden="1"/>
    <cellStyle name="Followed Hyperlink" xfId="966" builtinId="9" hidden="1"/>
    <cellStyle name="Followed Hyperlink" xfId="964" builtinId="9" hidden="1"/>
    <cellStyle name="Followed Hyperlink" xfId="962" builtinId="9" hidden="1"/>
    <cellStyle name="Followed Hyperlink" xfId="960" builtinId="9" hidden="1"/>
    <cellStyle name="Followed Hyperlink" xfId="958" builtinId="9" hidden="1"/>
    <cellStyle name="Followed Hyperlink" xfId="956" builtinId="9" hidden="1"/>
    <cellStyle name="Followed Hyperlink" xfId="954" builtinId="9" hidden="1"/>
    <cellStyle name="Followed Hyperlink" xfId="952" builtinId="9" hidden="1"/>
    <cellStyle name="Followed Hyperlink" xfId="950" builtinId="9" hidden="1"/>
    <cellStyle name="Followed Hyperlink" xfId="948" builtinId="9" hidden="1"/>
    <cellStyle name="Followed Hyperlink" xfId="946" builtinId="9" hidden="1"/>
    <cellStyle name="Followed Hyperlink" xfId="944" builtinId="9" hidden="1"/>
    <cellStyle name="Followed Hyperlink" xfId="942" builtinId="9" hidden="1"/>
    <cellStyle name="Followed Hyperlink" xfId="940" builtinId="9" hidden="1"/>
    <cellStyle name="Followed Hyperlink" xfId="938" builtinId="9" hidden="1"/>
    <cellStyle name="Followed Hyperlink" xfId="936" builtinId="9" hidden="1"/>
    <cellStyle name="Followed Hyperlink" xfId="934" builtinId="9" hidden="1"/>
    <cellStyle name="Followed Hyperlink" xfId="932" builtinId="9" hidden="1"/>
    <cellStyle name="Followed Hyperlink" xfId="930" builtinId="9" hidden="1"/>
    <cellStyle name="Followed Hyperlink" xfId="928" builtinId="9" hidden="1"/>
    <cellStyle name="Followed Hyperlink" xfId="926" builtinId="9" hidden="1"/>
    <cellStyle name="Followed Hyperlink" xfId="924" builtinId="9" hidden="1"/>
    <cellStyle name="Followed Hyperlink" xfId="922" builtinId="9" hidden="1"/>
    <cellStyle name="Followed Hyperlink" xfId="920" builtinId="9" hidden="1"/>
    <cellStyle name="Followed Hyperlink" xfId="918" builtinId="9" hidden="1"/>
    <cellStyle name="Followed Hyperlink" xfId="916" builtinId="9" hidden="1"/>
    <cellStyle name="Followed Hyperlink" xfId="914" builtinId="9" hidden="1"/>
    <cellStyle name="Followed Hyperlink" xfId="912" builtinId="9" hidden="1"/>
    <cellStyle name="Followed Hyperlink" xfId="910" builtinId="9" hidden="1"/>
    <cellStyle name="Followed Hyperlink" xfId="908" builtinId="9" hidden="1"/>
    <cellStyle name="Followed Hyperlink" xfId="906" builtinId="9" hidden="1"/>
    <cellStyle name="Followed Hyperlink" xfId="904" builtinId="9" hidden="1"/>
    <cellStyle name="Followed Hyperlink" xfId="902" builtinId="9" hidden="1"/>
    <cellStyle name="Followed Hyperlink" xfId="900" builtinId="9" hidden="1"/>
    <cellStyle name="Followed Hyperlink" xfId="898" builtinId="9" hidden="1"/>
    <cellStyle name="Followed Hyperlink" xfId="896" builtinId="9" hidden="1"/>
    <cellStyle name="Followed Hyperlink" xfId="894" builtinId="9" hidden="1"/>
    <cellStyle name="Followed Hyperlink" xfId="892" builtinId="9" hidden="1"/>
    <cellStyle name="Followed Hyperlink" xfId="890" builtinId="9" hidden="1"/>
    <cellStyle name="Followed Hyperlink" xfId="888" builtinId="9" hidden="1"/>
    <cellStyle name="Followed Hyperlink" xfId="886" builtinId="9" hidden="1"/>
    <cellStyle name="Followed Hyperlink" xfId="884" builtinId="9" hidden="1"/>
    <cellStyle name="Followed Hyperlink" xfId="882" builtinId="9" hidden="1"/>
    <cellStyle name="Followed Hyperlink" xfId="880" builtinId="9" hidden="1"/>
    <cellStyle name="Followed Hyperlink" xfId="878" builtinId="9" hidden="1"/>
    <cellStyle name="Followed Hyperlink" xfId="876" builtinId="9" hidden="1"/>
    <cellStyle name="Followed Hyperlink" xfId="874" builtinId="9" hidden="1"/>
    <cellStyle name="Followed Hyperlink" xfId="872" builtinId="9" hidden="1"/>
    <cellStyle name="Followed Hyperlink" xfId="870" builtinId="9" hidden="1"/>
    <cellStyle name="Followed Hyperlink" xfId="868" builtinId="9" hidden="1"/>
    <cellStyle name="Followed Hyperlink" xfId="866" builtinId="9" hidden="1"/>
    <cellStyle name="Followed Hyperlink" xfId="864" builtinId="9" hidden="1"/>
    <cellStyle name="Followed Hyperlink" xfId="862" builtinId="9" hidden="1"/>
    <cellStyle name="Followed Hyperlink" xfId="860" builtinId="9" hidden="1"/>
    <cellStyle name="Followed Hyperlink" xfId="858" builtinId="9" hidden="1"/>
    <cellStyle name="Followed Hyperlink" xfId="856" builtinId="9" hidden="1"/>
    <cellStyle name="Followed Hyperlink" xfId="854" builtinId="9" hidden="1"/>
    <cellStyle name="Followed Hyperlink" xfId="852" builtinId="9" hidden="1"/>
    <cellStyle name="Followed Hyperlink" xfId="850" builtinId="9" hidden="1"/>
    <cellStyle name="Followed Hyperlink" xfId="848" builtinId="9" hidden="1"/>
    <cellStyle name="Followed Hyperlink" xfId="846" builtinId="9" hidden="1"/>
    <cellStyle name="Followed Hyperlink" xfId="844" builtinId="9" hidden="1"/>
    <cellStyle name="Followed Hyperlink" xfId="842" builtinId="9" hidden="1"/>
    <cellStyle name="Followed Hyperlink" xfId="840" builtinId="9" hidden="1"/>
    <cellStyle name="Followed Hyperlink" xfId="838" builtinId="9" hidden="1"/>
    <cellStyle name="Followed Hyperlink" xfId="836" builtinId="9" hidden="1"/>
    <cellStyle name="Followed Hyperlink" xfId="834" builtinId="9" hidden="1"/>
    <cellStyle name="Followed Hyperlink" xfId="832" builtinId="9" hidden="1"/>
    <cellStyle name="Followed Hyperlink" xfId="830" builtinId="9" hidden="1"/>
    <cellStyle name="Followed Hyperlink" xfId="828" builtinId="9" hidden="1"/>
    <cellStyle name="Followed Hyperlink" xfId="826" builtinId="9" hidden="1"/>
    <cellStyle name="Followed Hyperlink" xfId="824" builtinId="9" hidden="1"/>
    <cellStyle name="Followed Hyperlink" xfId="822" builtinId="9" hidden="1"/>
    <cellStyle name="Followed Hyperlink" xfId="820" builtinId="9" hidden="1"/>
    <cellStyle name="Followed Hyperlink" xfId="818" builtinId="9" hidden="1"/>
    <cellStyle name="Followed Hyperlink" xfId="816" builtinId="9" hidden="1"/>
    <cellStyle name="Followed Hyperlink" xfId="814" builtinId="9" hidden="1"/>
    <cellStyle name="Followed Hyperlink" xfId="812" builtinId="9" hidden="1"/>
    <cellStyle name="Followed Hyperlink" xfId="810" builtinId="9" hidden="1"/>
    <cellStyle name="Followed Hyperlink" xfId="808" builtinId="9" hidden="1"/>
    <cellStyle name="Followed Hyperlink" xfId="806" builtinId="9" hidden="1"/>
    <cellStyle name="Followed Hyperlink" xfId="804" builtinId="9" hidden="1"/>
    <cellStyle name="Followed Hyperlink" xfId="802" builtinId="9" hidden="1"/>
    <cellStyle name="Followed Hyperlink" xfId="800" builtinId="9" hidden="1"/>
    <cellStyle name="Followed Hyperlink" xfId="798" builtinId="9" hidden="1"/>
    <cellStyle name="Followed Hyperlink" xfId="796" builtinId="9" hidden="1"/>
    <cellStyle name="Followed Hyperlink" xfId="794" builtinId="9" hidden="1"/>
    <cellStyle name="Followed Hyperlink" xfId="792" builtinId="9" hidden="1"/>
    <cellStyle name="Followed Hyperlink" xfId="790" builtinId="9" hidden="1"/>
    <cellStyle name="Followed Hyperlink" xfId="788" builtinId="9" hidden="1"/>
    <cellStyle name="Followed Hyperlink" xfId="786" builtinId="9" hidden="1"/>
    <cellStyle name="Followed Hyperlink" xfId="784" builtinId="9" hidden="1"/>
    <cellStyle name="Followed Hyperlink" xfId="782" builtinId="9" hidden="1"/>
    <cellStyle name="Followed Hyperlink" xfId="780" builtinId="9" hidden="1"/>
    <cellStyle name="Followed Hyperlink" xfId="778" builtinId="9" hidden="1"/>
    <cellStyle name="Followed Hyperlink" xfId="776" builtinId="9" hidden="1"/>
    <cellStyle name="Followed Hyperlink" xfId="774" builtinId="9" hidden="1"/>
    <cellStyle name="Followed Hyperlink" xfId="772" builtinId="9" hidden="1"/>
    <cellStyle name="Followed Hyperlink" xfId="770" builtinId="9" hidden="1"/>
    <cellStyle name="Followed Hyperlink" xfId="768" builtinId="9" hidden="1"/>
    <cellStyle name="Followed Hyperlink" xfId="766" builtinId="9" hidden="1"/>
    <cellStyle name="Followed Hyperlink" xfId="764" builtinId="9" hidden="1"/>
    <cellStyle name="Followed Hyperlink" xfId="762" builtinId="9" hidden="1"/>
    <cellStyle name="Followed Hyperlink" xfId="760" builtinId="9" hidden="1"/>
    <cellStyle name="Followed Hyperlink" xfId="758" builtinId="9" hidden="1"/>
    <cellStyle name="Followed Hyperlink" xfId="756" builtinId="9" hidden="1"/>
    <cellStyle name="Followed Hyperlink" xfId="754" builtinId="9" hidden="1"/>
    <cellStyle name="Followed Hyperlink" xfId="752" builtinId="9" hidden="1"/>
    <cellStyle name="Followed Hyperlink" xfId="750" builtinId="9" hidden="1"/>
    <cellStyle name="Followed Hyperlink" xfId="748" builtinId="9" hidden="1"/>
    <cellStyle name="Followed Hyperlink" xfId="746" builtinId="9" hidden="1"/>
    <cellStyle name="Followed Hyperlink" xfId="744" builtinId="9" hidden="1"/>
    <cellStyle name="Followed Hyperlink" xfId="742" builtinId="9" hidden="1"/>
    <cellStyle name="Followed Hyperlink" xfId="740" builtinId="9" hidden="1"/>
    <cellStyle name="Followed Hyperlink" xfId="738" builtinId="9" hidden="1"/>
    <cellStyle name="Followed Hyperlink" xfId="736" builtinId="9" hidden="1"/>
    <cellStyle name="Followed Hyperlink" xfId="734" builtinId="9" hidden="1"/>
    <cellStyle name="Followed Hyperlink" xfId="732" builtinId="9" hidden="1"/>
    <cellStyle name="Followed Hyperlink" xfId="730" builtinId="9" hidden="1"/>
    <cellStyle name="Followed Hyperlink" xfId="728" builtinId="9" hidden="1"/>
    <cellStyle name="Followed Hyperlink" xfId="726" builtinId="9" hidden="1"/>
    <cellStyle name="Followed Hyperlink" xfId="724" builtinId="9" hidden="1"/>
    <cellStyle name="Followed Hyperlink" xfId="722" builtinId="9" hidden="1"/>
    <cellStyle name="Followed Hyperlink" xfId="720" builtinId="9" hidden="1"/>
    <cellStyle name="Followed Hyperlink" xfId="718" builtinId="9" hidden="1"/>
    <cellStyle name="Followed Hyperlink" xfId="716" builtinId="9" hidden="1"/>
    <cellStyle name="Followed Hyperlink" xfId="714" builtinId="9" hidden="1"/>
    <cellStyle name="Followed Hyperlink" xfId="712" builtinId="9" hidden="1"/>
    <cellStyle name="Followed Hyperlink" xfId="710" builtinId="9" hidden="1"/>
    <cellStyle name="Followed Hyperlink" xfId="708" builtinId="9" hidden="1"/>
    <cellStyle name="Followed Hyperlink" xfId="706" builtinId="9" hidden="1"/>
    <cellStyle name="Followed Hyperlink" xfId="704" builtinId="9" hidden="1"/>
    <cellStyle name="Followed Hyperlink" xfId="702" builtinId="9" hidden="1"/>
    <cellStyle name="Followed Hyperlink" xfId="700" builtinId="9" hidden="1"/>
    <cellStyle name="Followed Hyperlink" xfId="698" builtinId="9" hidden="1"/>
    <cellStyle name="Followed Hyperlink" xfId="696" builtinId="9" hidden="1"/>
    <cellStyle name="Followed Hyperlink" xfId="694" builtinId="9" hidden="1"/>
    <cellStyle name="Followed Hyperlink" xfId="692" builtinId="9" hidden="1"/>
    <cellStyle name="Followed Hyperlink" xfId="690" builtinId="9" hidden="1"/>
    <cellStyle name="Followed Hyperlink" xfId="688" builtinId="9" hidden="1"/>
    <cellStyle name="Followed Hyperlink" xfId="686" builtinId="9" hidden="1"/>
    <cellStyle name="Followed Hyperlink" xfId="684" builtinId="9" hidden="1"/>
    <cellStyle name="Followed Hyperlink" xfId="682" builtinId="9" hidden="1"/>
    <cellStyle name="Followed Hyperlink" xfId="680" builtinId="9" hidden="1"/>
    <cellStyle name="Followed Hyperlink" xfId="678" builtinId="9" hidden="1"/>
    <cellStyle name="Followed Hyperlink" xfId="676" builtinId="9" hidden="1"/>
    <cellStyle name="Followed Hyperlink" xfId="674" builtinId="9" hidden="1"/>
    <cellStyle name="Followed Hyperlink" xfId="672" builtinId="9" hidden="1"/>
    <cellStyle name="Followed Hyperlink" xfId="670" builtinId="9" hidden="1"/>
    <cellStyle name="Followed Hyperlink" xfId="668" builtinId="9" hidden="1"/>
    <cellStyle name="Followed Hyperlink" xfId="666" builtinId="9" hidden="1"/>
    <cellStyle name="Followed Hyperlink" xfId="664" builtinId="9" hidden="1"/>
    <cellStyle name="Followed Hyperlink" xfId="662" builtinId="9" hidden="1"/>
    <cellStyle name="Followed Hyperlink" xfId="660" builtinId="9" hidden="1"/>
    <cellStyle name="Followed Hyperlink" xfId="658" builtinId="9" hidden="1"/>
    <cellStyle name="Followed Hyperlink" xfId="656" builtinId="9" hidden="1"/>
    <cellStyle name="Followed Hyperlink" xfId="654" builtinId="9" hidden="1"/>
    <cellStyle name="Followed Hyperlink" xfId="652" builtinId="9" hidden="1"/>
    <cellStyle name="Followed Hyperlink" xfId="650" builtinId="9" hidden="1"/>
    <cellStyle name="Followed Hyperlink" xfId="648" builtinId="9" hidden="1"/>
    <cellStyle name="Followed Hyperlink" xfId="646" builtinId="9" hidden="1"/>
    <cellStyle name="Followed Hyperlink" xfId="644" builtinId="9" hidden="1"/>
    <cellStyle name="Followed Hyperlink" xfId="642" builtinId="9" hidden="1"/>
    <cellStyle name="Followed Hyperlink" xfId="640" builtinId="9" hidden="1"/>
    <cellStyle name="Followed Hyperlink" xfId="638" builtinId="9" hidden="1"/>
    <cellStyle name="Followed Hyperlink" xfId="636" builtinId="9" hidden="1"/>
    <cellStyle name="Followed Hyperlink" xfId="634" builtinId="9" hidden="1"/>
    <cellStyle name="Followed Hyperlink" xfId="632" builtinId="9" hidden="1"/>
    <cellStyle name="Followed Hyperlink" xfId="630" builtinId="9" hidden="1"/>
    <cellStyle name="Followed Hyperlink" xfId="628" builtinId="9" hidden="1"/>
    <cellStyle name="Followed Hyperlink" xfId="626" builtinId="9" hidden="1"/>
    <cellStyle name="Followed Hyperlink" xfId="624" builtinId="9" hidden="1"/>
    <cellStyle name="Followed Hyperlink" xfId="622" builtinId="9" hidden="1"/>
    <cellStyle name="Followed Hyperlink" xfId="620" builtinId="9" hidden="1"/>
    <cellStyle name="Followed Hyperlink" xfId="618" builtinId="9" hidden="1"/>
    <cellStyle name="Followed Hyperlink" xfId="616" builtinId="9" hidden="1"/>
    <cellStyle name="Followed Hyperlink" xfId="614" builtinId="9" hidden="1"/>
    <cellStyle name="Followed Hyperlink" xfId="612" builtinId="9" hidden="1"/>
    <cellStyle name="Followed Hyperlink" xfId="610" builtinId="9" hidden="1"/>
    <cellStyle name="Followed Hyperlink" xfId="608" builtinId="9" hidden="1"/>
    <cellStyle name="Followed Hyperlink" xfId="606" builtinId="9" hidden="1"/>
    <cellStyle name="Followed Hyperlink" xfId="604" builtinId="9" hidden="1"/>
    <cellStyle name="Followed Hyperlink" xfId="602" builtinId="9" hidden="1"/>
    <cellStyle name="Followed Hyperlink" xfId="600" builtinId="9" hidden="1"/>
    <cellStyle name="Followed Hyperlink" xfId="598" builtinId="9" hidden="1"/>
    <cellStyle name="Followed Hyperlink" xfId="596" builtinId="9" hidden="1"/>
    <cellStyle name="Followed Hyperlink" xfId="594" builtinId="9" hidden="1"/>
    <cellStyle name="Followed Hyperlink" xfId="592" builtinId="9" hidden="1"/>
    <cellStyle name="Followed Hyperlink" xfId="590" builtinId="9" hidden="1"/>
    <cellStyle name="Followed Hyperlink" xfId="588" builtinId="9" hidden="1"/>
    <cellStyle name="Followed Hyperlink" xfId="586" builtinId="9" hidden="1"/>
    <cellStyle name="Followed Hyperlink" xfId="584" builtinId="9" hidden="1"/>
    <cellStyle name="Followed Hyperlink" xfId="582" builtinId="9" hidden="1"/>
    <cellStyle name="Followed Hyperlink" xfId="580" builtinId="9" hidden="1"/>
    <cellStyle name="Followed Hyperlink" xfId="578" builtinId="9" hidden="1"/>
    <cellStyle name="Followed Hyperlink" xfId="576" builtinId="9" hidden="1"/>
    <cellStyle name="Followed Hyperlink" xfId="574" builtinId="9" hidden="1"/>
    <cellStyle name="Followed Hyperlink" xfId="572" builtinId="9" hidden="1"/>
    <cellStyle name="Followed Hyperlink" xfId="570" builtinId="9" hidden="1"/>
    <cellStyle name="Followed Hyperlink" xfId="568" builtinId="9" hidden="1"/>
    <cellStyle name="Followed Hyperlink" xfId="566" builtinId="9" hidden="1"/>
    <cellStyle name="Followed Hyperlink" xfId="564" builtinId="9" hidden="1"/>
    <cellStyle name="Followed Hyperlink" xfId="562" builtinId="9" hidden="1"/>
    <cellStyle name="Followed Hyperlink" xfId="560" builtinId="9" hidden="1"/>
    <cellStyle name="Followed Hyperlink" xfId="558" builtinId="9" hidden="1"/>
    <cellStyle name="Followed Hyperlink" xfId="556" builtinId="9" hidden="1"/>
    <cellStyle name="Followed Hyperlink" xfId="554" builtinId="9" hidden="1"/>
    <cellStyle name="Followed Hyperlink" xfId="552" builtinId="9" hidden="1"/>
    <cellStyle name="Followed Hyperlink" xfId="550" builtinId="9" hidden="1"/>
    <cellStyle name="Followed Hyperlink" xfId="548" builtinId="9" hidden="1"/>
    <cellStyle name="Followed Hyperlink" xfId="546" builtinId="9" hidden="1"/>
    <cellStyle name="Followed Hyperlink" xfId="544" builtinId="9" hidden="1"/>
    <cellStyle name="Followed Hyperlink" xfId="542" builtinId="9" hidden="1"/>
    <cellStyle name="Followed Hyperlink" xfId="540" builtinId="9" hidden="1"/>
    <cellStyle name="Followed Hyperlink" xfId="538" builtinId="9" hidden="1"/>
    <cellStyle name="Followed Hyperlink" xfId="536" builtinId="9" hidden="1"/>
    <cellStyle name="Followed Hyperlink" xfId="534" builtinId="9" hidden="1"/>
    <cellStyle name="Followed Hyperlink" xfId="532" builtinId="9" hidden="1"/>
    <cellStyle name="Followed Hyperlink" xfId="530" builtinId="9" hidden="1"/>
    <cellStyle name="Followed Hyperlink" xfId="528" builtinId="9" hidden="1"/>
    <cellStyle name="Followed Hyperlink" xfId="526" builtinId="9" hidden="1"/>
    <cellStyle name="Followed Hyperlink" xfId="524" builtinId="9" hidden="1"/>
    <cellStyle name="Followed Hyperlink" xfId="522" builtinId="9" hidden="1"/>
    <cellStyle name="Followed Hyperlink" xfId="520" builtinId="9" hidden="1"/>
    <cellStyle name="Followed Hyperlink" xfId="518" builtinId="9" hidden="1"/>
    <cellStyle name="Followed Hyperlink" xfId="516" builtinId="9" hidden="1"/>
    <cellStyle name="Followed Hyperlink" xfId="514" builtinId="9" hidden="1"/>
    <cellStyle name="Followed Hyperlink" xfId="512" builtinId="9" hidden="1"/>
    <cellStyle name="Followed Hyperlink" xfId="510" builtinId="9" hidden="1"/>
    <cellStyle name="Followed Hyperlink" xfId="508" builtinId="9" hidden="1"/>
    <cellStyle name="Followed Hyperlink" xfId="506" builtinId="9" hidden="1"/>
    <cellStyle name="Followed Hyperlink" xfId="504" builtinId="9" hidden="1"/>
    <cellStyle name="Followed Hyperlink" xfId="502" builtinId="9" hidden="1"/>
    <cellStyle name="Followed Hyperlink" xfId="500" builtinId="9" hidden="1"/>
    <cellStyle name="Followed Hyperlink" xfId="498" builtinId="9" hidden="1"/>
    <cellStyle name="Followed Hyperlink" xfId="496" builtinId="9" hidden="1"/>
    <cellStyle name="Followed Hyperlink" xfId="494" builtinId="9" hidden="1"/>
    <cellStyle name="Followed Hyperlink" xfId="492" builtinId="9" hidden="1"/>
    <cellStyle name="Followed Hyperlink" xfId="490" builtinId="9" hidden="1"/>
    <cellStyle name="Followed Hyperlink" xfId="488" builtinId="9" hidden="1"/>
    <cellStyle name="Followed Hyperlink" xfId="486" builtinId="9" hidden="1"/>
    <cellStyle name="Followed Hyperlink" xfId="484" builtinId="9" hidden="1"/>
    <cellStyle name="Followed Hyperlink" xfId="482" builtinId="9" hidden="1"/>
    <cellStyle name="Followed Hyperlink" xfId="480" builtinId="9" hidden="1"/>
    <cellStyle name="Followed Hyperlink" xfId="478" builtinId="9" hidden="1"/>
    <cellStyle name="Followed Hyperlink" xfId="476" builtinId="9" hidden="1"/>
    <cellStyle name="Followed Hyperlink" xfId="474" builtinId="9" hidden="1"/>
    <cellStyle name="Followed Hyperlink" xfId="472" builtinId="9" hidden="1"/>
    <cellStyle name="Followed Hyperlink" xfId="470" builtinId="9" hidden="1"/>
    <cellStyle name="Followed Hyperlink" xfId="468" builtinId="9" hidden="1"/>
    <cellStyle name="Followed Hyperlink" xfId="466" builtinId="9" hidden="1"/>
    <cellStyle name="Followed Hyperlink" xfId="464" builtinId="9" hidden="1"/>
    <cellStyle name="Followed Hyperlink" xfId="462" builtinId="9" hidden="1"/>
    <cellStyle name="Followed Hyperlink" xfId="460" builtinId="9" hidden="1"/>
    <cellStyle name="Followed Hyperlink" xfId="458" builtinId="9" hidden="1"/>
    <cellStyle name="Followed Hyperlink" xfId="456" builtinId="9" hidden="1"/>
    <cellStyle name="Followed Hyperlink" xfId="454" builtinId="9" hidden="1"/>
    <cellStyle name="Followed Hyperlink" xfId="452" builtinId="9" hidden="1"/>
    <cellStyle name="Followed Hyperlink" xfId="450" builtinId="9" hidden="1"/>
    <cellStyle name="Followed Hyperlink" xfId="448" builtinId="9" hidden="1"/>
    <cellStyle name="Followed Hyperlink" xfId="446" builtinId="9" hidden="1"/>
    <cellStyle name="Followed Hyperlink" xfId="444" builtinId="9" hidden="1"/>
    <cellStyle name="Followed Hyperlink" xfId="442" builtinId="9" hidden="1"/>
    <cellStyle name="Followed Hyperlink" xfId="440" builtinId="9" hidden="1"/>
    <cellStyle name="Followed Hyperlink" xfId="438" builtinId="9" hidden="1"/>
    <cellStyle name="Followed Hyperlink" xfId="436" builtinId="9" hidden="1"/>
    <cellStyle name="Followed Hyperlink" xfId="434" builtinId="9" hidden="1"/>
    <cellStyle name="Followed Hyperlink" xfId="432" builtinId="9" hidden="1"/>
    <cellStyle name="Followed Hyperlink" xfId="430" builtinId="9" hidden="1"/>
    <cellStyle name="Followed Hyperlink" xfId="428" builtinId="9" hidden="1"/>
    <cellStyle name="Followed Hyperlink" xfId="426" builtinId="9" hidden="1"/>
    <cellStyle name="Followed Hyperlink" xfId="424" builtinId="9" hidden="1"/>
    <cellStyle name="Followed Hyperlink" xfId="422" builtinId="9" hidden="1"/>
    <cellStyle name="Followed Hyperlink" xfId="420" builtinId="9" hidden="1"/>
    <cellStyle name="Followed Hyperlink" xfId="418" builtinId="9" hidden="1"/>
    <cellStyle name="Followed Hyperlink" xfId="416" builtinId="9" hidden="1"/>
    <cellStyle name="Followed Hyperlink" xfId="414" builtinId="9" hidden="1"/>
    <cellStyle name="Followed Hyperlink" xfId="412" builtinId="9" hidden="1"/>
    <cellStyle name="Followed Hyperlink" xfId="410" builtinId="9" hidden="1"/>
    <cellStyle name="Followed Hyperlink" xfId="408" builtinId="9" hidden="1"/>
    <cellStyle name="Followed Hyperlink" xfId="406" builtinId="9" hidden="1"/>
    <cellStyle name="Followed Hyperlink" xfId="404" builtinId="9" hidden="1"/>
    <cellStyle name="Followed Hyperlink" xfId="402" builtinId="9" hidden="1"/>
    <cellStyle name="Followed Hyperlink" xfId="400" builtinId="9" hidden="1"/>
    <cellStyle name="Followed Hyperlink" xfId="398" builtinId="9" hidden="1"/>
    <cellStyle name="Followed Hyperlink" xfId="396" builtinId="9" hidden="1"/>
    <cellStyle name="Followed Hyperlink" xfId="394" builtinId="9" hidden="1"/>
    <cellStyle name="Followed Hyperlink" xfId="392" builtinId="9" hidden="1"/>
    <cellStyle name="Followed Hyperlink" xfId="390" builtinId="9" hidden="1"/>
    <cellStyle name="Followed Hyperlink" xfId="388" builtinId="9" hidden="1"/>
    <cellStyle name="Followed Hyperlink" xfId="386" builtinId="9" hidden="1"/>
    <cellStyle name="Followed Hyperlink" xfId="384" builtinId="9" hidden="1"/>
    <cellStyle name="Followed Hyperlink" xfId="382" builtinId="9" hidden="1"/>
    <cellStyle name="Followed Hyperlink" xfId="380" builtinId="9" hidden="1"/>
    <cellStyle name="Followed Hyperlink" xfId="378" builtinId="9" hidden="1"/>
    <cellStyle name="Followed Hyperlink" xfId="376" builtinId="9" hidden="1"/>
    <cellStyle name="Followed Hyperlink" xfId="374" builtinId="9" hidden="1"/>
    <cellStyle name="Followed Hyperlink" xfId="372" builtinId="9" hidden="1"/>
    <cellStyle name="Followed Hyperlink" xfId="370" builtinId="9" hidden="1"/>
    <cellStyle name="Followed Hyperlink" xfId="368" builtinId="9" hidden="1"/>
    <cellStyle name="Followed Hyperlink" xfId="366" builtinId="9" hidden="1"/>
    <cellStyle name="Followed Hyperlink" xfId="364" builtinId="9" hidden="1"/>
    <cellStyle name="Followed Hyperlink" xfId="362" builtinId="9" hidden="1"/>
    <cellStyle name="Followed Hyperlink" xfId="360" builtinId="9" hidden="1"/>
    <cellStyle name="Followed Hyperlink" xfId="358" builtinId="9" hidden="1"/>
    <cellStyle name="Followed Hyperlink" xfId="356" builtinId="9" hidden="1"/>
    <cellStyle name="Followed Hyperlink" xfId="354" builtinId="9" hidden="1"/>
    <cellStyle name="Followed Hyperlink" xfId="352" builtinId="9" hidden="1"/>
    <cellStyle name="Followed Hyperlink" xfId="350" builtinId="9" hidden="1"/>
    <cellStyle name="Followed Hyperlink" xfId="348" builtinId="9" hidden="1"/>
    <cellStyle name="Followed Hyperlink" xfId="346" builtinId="9" hidden="1"/>
    <cellStyle name="Followed Hyperlink" xfId="344" builtinId="9" hidden="1"/>
    <cellStyle name="Followed Hyperlink" xfId="342" builtinId="9" hidden="1"/>
    <cellStyle name="Followed Hyperlink" xfId="340" builtinId="9" hidden="1"/>
    <cellStyle name="Followed Hyperlink" xfId="338" builtinId="9" hidden="1"/>
    <cellStyle name="Followed Hyperlink" xfId="336" builtinId="9" hidden="1"/>
    <cellStyle name="Followed Hyperlink" xfId="334" builtinId="9" hidden="1"/>
    <cellStyle name="Followed Hyperlink" xfId="332" builtinId="9" hidden="1"/>
    <cellStyle name="Followed Hyperlink" xfId="330" builtinId="9" hidden="1"/>
    <cellStyle name="Followed Hyperlink" xfId="328" builtinId="9" hidden="1"/>
    <cellStyle name="Followed Hyperlink" xfId="326" builtinId="9" hidden="1"/>
    <cellStyle name="Followed Hyperlink" xfId="324" builtinId="9" hidden="1"/>
    <cellStyle name="Followed Hyperlink" xfId="322" builtinId="9" hidden="1"/>
    <cellStyle name="Followed Hyperlink" xfId="320" builtinId="9" hidden="1"/>
    <cellStyle name="Followed Hyperlink" xfId="318" builtinId="9" hidden="1"/>
    <cellStyle name="Followed Hyperlink" xfId="316" builtinId="9" hidden="1"/>
    <cellStyle name="Followed Hyperlink" xfId="314" builtinId="9" hidden="1"/>
    <cellStyle name="Followed Hyperlink" xfId="312" builtinId="9" hidden="1"/>
    <cellStyle name="Followed Hyperlink" xfId="310" builtinId="9" hidden="1"/>
    <cellStyle name="Followed Hyperlink" xfId="308" builtinId="9" hidden="1"/>
    <cellStyle name="Followed Hyperlink" xfId="306" builtinId="9" hidden="1"/>
    <cellStyle name="Followed Hyperlink" xfId="304" builtinId="9" hidden="1"/>
    <cellStyle name="Followed Hyperlink" xfId="302" builtinId="9" hidden="1"/>
    <cellStyle name="Followed Hyperlink" xfId="300" builtinId="9" hidden="1"/>
    <cellStyle name="Followed Hyperlink" xfId="298" builtinId="9" hidden="1"/>
    <cellStyle name="Followed Hyperlink" xfId="296" builtinId="9" hidden="1"/>
    <cellStyle name="Followed Hyperlink" xfId="294" builtinId="9" hidden="1"/>
    <cellStyle name="Followed Hyperlink" xfId="292" builtinId="9" hidden="1"/>
    <cellStyle name="Followed Hyperlink" xfId="290" builtinId="9" hidden="1"/>
    <cellStyle name="Followed Hyperlink" xfId="288" builtinId="9" hidden="1"/>
    <cellStyle name="Followed Hyperlink" xfId="286" builtinId="9" hidden="1"/>
    <cellStyle name="Followed Hyperlink" xfId="284" builtinId="9" hidden="1"/>
    <cellStyle name="Followed Hyperlink" xfId="282" builtinId="9" hidden="1"/>
    <cellStyle name="Followed Hyperlink" xfId="280" builtinId="9" hidden="1"/>
    <cellStyle name="Followed Hyperlink" xfId="278" builtinId="9" hidden="1"/>
    <cellStyle name="Followed Hyperlink" xfId="276" builtinId="9" hidden="1"/>
    <cellStyle name="Followed Hyperlink" xfId="274" builtinId="9" hidden="1"/>
    <cellStyle name="Followed Hyperlink" xfId="272" builtinId="9" hidden="1"/>
    <cellStyle name="Followed Hyperlink" xfId="270" builtinId="9" hidden="1"/>
    <cellStyle name="Followed Hyperlink" xfId="268" builtinId="9" hidden="1"/>
    <cellStyle name="Followed Hyperlink" xfId="266" builtinId="9" hidden="1"/>
    <cellStyle name="Followed Hyperlink" xfId="264" builtinId="9" hidden="1"/>
    <cellStyle name="Followed Hyperlink" xfId="262" builtinId="9" hidden="1"/>
    <cellStyle name="Followed Hyperlink" xfId="260" builtinId="9" hidden="1"/>
    <cellStyle name="Followed Hyperlink" xfId="258" builtinId="9" hidden="1"/>
    <cellStyle name="Followed Hyperlink" xfId="256" builtinId="9" hidden="1"/>
    <cellStyle name="Followed Hyperlink" xfId="254" builtinId="9" hidden="1"/>
    <cellStyle name="Followed Hyperlink" xfId="252" builtinId="9" hidden="1"/>
    <cellStyle name="Followed Hyperlink" xfId="250" builtinId="9" hidden="1"/>
    <cellStyle name="Followed Hyperlink" xfId="248" builtinId="9" hidden="1"/>
    <cellStyle name="Followed Hyperlink" xfId="246" builtinId="9" hidden="1"/>
    <cellStyle name="Followed Hyperlink" xfId="244" builtinId="9" hidden="1"/>
    <cellStyle name="Followed Hyperlink" xfId="242" builtinId="9" hidden="1"/>
    <cellStyle name="Followed Hyperlink" xfId="240" builtinId="9" hidden="1"/>
    <cellStyle name="Followed Hyperlink" xfId="238" builtinId="9" hidden="1"/>
    <cellStyle name="Followed Hyperlink" xfId="236" builtinId="9" hidden="1"/>
    <cellStyle name="Followed Hyperlink" xfId="234" builtinId="9" hidden="1"/>
    <cellStyle name="Followed Hyperlink" xfId="232" builtinId="9" hidden="1"/>
    <cellStyle name="Followed Hyperlink" xfId="230" builtinId="9" hidden="1"/>
    <cellStyle name="Followed Hyperlink" xfId="228" builtinId="9" hidden="1"/>
    <cellStyle name="Followed Hyperlink" xfId="226" builtinId="9" hidden="1"/>
    <cellStyle name="Followed Hyperlink" xfId="224" builtinId="9" hidden="1"/>
    <cellStyle name="Followed Hyperlink" xfId="222" builtinId="9" hidden="1"/>
    <cellStyle name="Followed Hyperlink" xfId="220" builtinId="9" hidden="1"/>
    <cellStyle name="Followed Hyperlink" xfId="218" builtinId="9" hidden="1"/>
    <cellStyle name="Followed Hyperlink" xfId="216" builtinId="9" hidden="1"/>
    <cellStyle name="Followed Hyperlink" xfId="214" builtinId="9" hidden="1"/>
    <cellStyle name="Followed Hyperlink" xfId="212" builtinId="9" hidden="1"/>
    <cellStyle name="Followed Hyperlink" xfId="210" builtinId="9" hidden="1"/>
    <cellStyle name="Followed Hyperlink" xfId="208" builtinId="9" hidden="1"/>
    <cellStyle name="Followed Hyperlink" xfId="206" builtinId="9" hidden="1"/>
    <cellStyle name="Followed Hyperlink" xfId="204" builtinId="9" hidden="1"/>
    <cellStyle name="Followed Hyperlink" xfId="202" builtinId="9" hidden="1"/>
    <cellStyle name="Followed Hyperlink" xfId="200" builtinId="9" hidden="1"/>
    <cellStyle name="Followed Hyperlink" xfId="198" builtinId="9" hidden="1"/>
    <cellStyle name="Followed Hyperlink" xfId="196" builtinId="9" hidden="1"/>
    <cellStyle name="Followed Hyperlink" xfId="194" builtinId="9" hidden="1"/>
    <cellStyle name="Followed Hyperlink" xfId="192" builtinId="9" hidden="1"/>
    <cellStyle name="Followed Hyperlink" xfId="190" builtinId="9" hidden="1"/>
    <cellStyle name="Followed Hyperlink" xfId="188" builtinId="9" hidden="1"/>
    <cellStyle name="Followed Hyperlink" xfId="186" builtinId="9" hidden="1"/>
    <cellStyle name="Followed Hyperlink" xfId="184" builtinId="9" hidden="1"/>
    <cellStyle name="Followed Hyperlink" xfId="182" builtinId="9" hidden="1"/>
    <cellStyle name="Followed Hyperlink" xfId="180" builtinId="9" hidden="1"/>
    <cellStyle name="Followed Hyperlink" xfId="178" builtinId="9" hidden="1"/>
    <cellStyle name="Followed Hyperlink" xfId="176" builtinId="9" hidden="1"/>
    <cellStyle name="Followed Hyperlink" xfId="174" builtinId="9" hidden="1"/>
    <cellStyle name="Followed Hyperlink" xfId="172" builtinId="9" hidden="1"/>
    <cellStyle name="Followed Hyperlink" xfId="170" builtinId="9" hidden="1"/>
    <cellStyle name="Followed Hyperlink" xfId="168" builtinId="9" hidden="1"/>
    <cellStyle name="Followed Hyperlink" xfId="166" builtinId="9" hidden="1"/>
    <cellStyle name="Followed Hyperlink" xfId="164" builtinId="9" hidden="1"/>
    <cellStyle name="Followed Hyperlink" xfId="162" builtinId="9" hidden="1"/>
    <cellStyle name="Followed Hyperlink" xfId="160" builtinId="9" hidden="1"/>
    <cellStyle name="Followed Hyperlink" xfId="158" builtinId="9" hidden="1"/>
    <cellStyle name="Followed Hyperlink" xfId="156" builtinId="9" hidden="1"/>
    <cellStyle name="Followed Hyperlink" xfId="154" builtinId="9" hidden="1"/>
    <cellStyle name="Followed Hyperlink" xfId="152" builtinId="9" hidden="1"/>
    <cellStyle name="Followed Hyperlink" xfId="150" builtinId="9" hidden="1"/>
    <cellStyle name="Followed Hyperlink" xfId="148" builtinId="9" hidden="1"/>
    <cellStyle name="Followed Hyperlink" xfId="146" builtinId="9" hidden="1"/>
    <cellStyle name="Followed Hyperlink" xfId="144" builtinId="9" hidden="1"/>
    <cellStyle name="Followed Hyperlink" xfId="142" builtinId="9" hidden="1"/>
    <cellStyle name="Followed Hyperlink" xfId="140" builtinId="9" hidden="1"/>
    <cellStyle name="Followed Hyperlink" xfId="138" builtinId="9" hidden="1"/>
    <cellStyle name="Followed Hyperlink" xfId="136" builtinId="9" hidden="1"/>
    <cellStyle name="Followed Hyperlink" xfId="134" builtinId="9" hidden="1"/>
    <cellStyle name="Followed Hyperlink" xfId="132" builtinId="9" hidden="1"/>
    <cellStyle name="Followed Hyperlink" xfId="130" builtinId="9" hidden="1"/>
    <cellStyle name="Followed Hyperlink" xfId="128" builtinId="9" hidden="1"/>
    <cellStyle name="Followed Hyperlink" xfId="126" builtinId="9" hidden="1"/>
    <cellStyle name="Followed Hyperlink" xfId="124" builtinId="9" hidden="1"/>
    <cellStyle name="Followed Hyperlink" xfId="121" builtinId="9" hidden="1"/>
    <cellStyle name="Followed Hyperlink" xfId="119" builtinId="9" hidden="1"/>
    <cellStyle name="Followed Hyperlink" xfId="117" builtinId="9" hidden="1"/>
    <cellStyle name="Followed Hyperlink" xfId="115" builtinId="9" hidden="1"/>
    <cellStyle name="Followed Hyperlink" xfId="113" builtinId="9" hidden="1"/>
    <cellStyle name="Followed Hyperlink" xfId="111" builtinId="9" hidden="1"/>
    <cellStyle name="Followed Hyperlink" xfId="109" builtinId="9" hidden="1"/>
    <cellStyle name="Followed Hyperlink" xfId="107" builtinId="9" hidden="1"/>
    <cellStyle name="Followed Hyperlink" xfId="105" builtinId="9" hidden="1"/>
    <cellStyle name="Followed Hyperlink" xfId="103" builtinId="9" hidden="1"/>
    <cellStyle name="Followed Hyperlink" xfId="101" builtinId="9" hidden="1"/>
    <cellStyle name="Followed Hyperlink" xfId="99" builtinId="9" hidden="1"/>
    <cellStyle name="Followed Hyperlink" xfId="97" builtinId="9" hidden="1"/>
    <cellStyle name="Followed Hyperlink" xfId="95" builtinId="9" hidden="1"/>
    <cellStyle name="Followed Hyperlink" xfId="93" builtinId="9" hidden="1"/>
    <cellStyle name="Followed Hyperlink" xfId="91" builtinId="9" hidden="1"/>
    <cellStyle name="Followed Hyperlink" xfId="89" builtinId="9" hidden="1"/>
    <cellStyle name="Followed Hyperlink" xfId="87" builtinId="9" hidden="1"/>
    <cellStyle name="Followed Hyperlink" xfId="85" builtinId="9" hidden="1"/>
    <cellStyle name="Followed Hyperlink" xfId="83" builtinId="9" hidden="1"/>
    <cellStyle name="Followed Hyperlink" xfId="81" builtinId="9" hidden="1"/>
    <cellStyle name="Followed Hyperlink" xfId="79" builtinId="9" hidden="1"/>
    <cellStyle name="Followed Hyperlink" xfId="77" builtinId="9" hidden="1"/>
    <cellStyle name="Followed Hyperlink" xfId="75" builtinId="9" hidden="1"/>
    <cellStyle name="Followed Hyperlink" xfId="73" builtinId="9" hidden="1"/>
    <cellStyle name="Followed Hyperlink" xfId="71" builtinId="9" hidden="1"/>
    <cellStyle name="Followed Hyperlink" xfId="69" builtinId="9" hidden="1"/>
    <cellStyle name="Followed Hyperlink" xfId="67" builtinId="9" hidden="1"/>
    <cellStyle name="Followed Hyperlink" xfId="65" builtinId="9" hidden="1"/>
    <cellStyle name="Followed Hyperlink" xfId="63" builtinId="9" hidden="1"/>
    <cellStyle name="Followed Hyperlink" xfId="61" builtinId="9" hidden="1"/>
    <cellStyle name="Followed Hyperlink" xfId="59" builtinId="9" hidden="1"/>
    <cellStyle name="Followed Hyperlink" xfId="57" builtinId="9" hidden="1"/>
    <cellStyle name="Followed Hyperlink" xfId="55" builtinId="9" hidden="1"/>
    <cellStyle name="Followed Hyperlink" xfId="53" builtinId="9" hidden="1"/>
    <cellStyle name="Followed Hyperlink" xfId="51" builtinId="9" hidden="1"/>
    <cellStyle name="Followed Hyperlink" xfId="49" builtinId="9" hidden="1"/>
    <cellStyle name="Followed Hyperlink" xfId="47" builtinId="9" hidden="1"/>
    <cellStyle name="Followed Hyperlink" xfId="45" builtinId="9" hidden="1"/>
    <cellStyle name="Followed Hyperlink" xfId="43" builtinId="9" hidden="1"/>
    <cellStyle name="Followed Hyperlink" xfId="41" builtinId="9" hidden="1"/>
    <cellStyle name="Followed Hyperlink" xfId="39" builtinId="9" hidden="1"/>
    <cellStyle name="Followed Hyperlink" xfId="37" builtinId="9" hidden="1"/>
    <cellStyle name="Followed Hyperlink" xfId="35" builtinId="9" hidden="1"/>
    <cellStyle name="Followed Hyperlink" xfId="33" builtinId="9" hidden="1"/>
    <cellStyle name="Followed Hyperlink" xfId="12" builtinId="9" hidden="1"/>
    <cellStyle name="Followed Hyperlink" xfId="13" builtinId="9" hidden="1"/>
    <cellStyle name="Followed Hyperlink" xfId="14" builtinId="9" hidden="1"/>
    <cellStyle name="Followed Hyperlink" xfId="16" builtinId="9" hidden="1"/>
    <cellStyle name="Followed Hyperlink" xfId="17"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4" builtinId="9" hidden="1"/>
    <cellStyle name="Followed Hyperlink" xfId="25" builtinId="9" hidden="1"/>
    <cellStyle name="Followed Hyperlink" xfId="26" builtinId="9" hidden="1"/>
    <cellStyle name="Followed Hyperlink" xfId="28" builtinId="9" hidden="1"/>
    <cellStyle name="Followed Hyperlink" xfId="29" builtinId="9" hidden="1"/>
    <cellStyle name="Followed Hyperlink" xfId="30" builtinId="9" hidden="1"/>
    <cellStyle name="Followed Hyperlink" xfId="32" builtinId="9" hidden="1"/>
    <cellStyle name="Followed Hyperlink" xfId="31" builtinId="9" hidden="1"/>
    <cellStyle name="Followed Hyperlink" xfId="27" builtinId="9" hidden="1"/>
    <cellStyle name="Followed Hyperlink" xfId="23" builtinId="9" hidden="1"/>
    <cellStyle name="Followed Hyperlink" xfId="19" builtinId="9" hidden="1"/>
    <cellStyle name="Followed Hyperlink" xfId="15" builtinId="9" hidden="1"/>
    <cellStyle name="Followed Hyperlink" xfId="11" builtinId="9" hidden="1"/>
    <cellStyle name="Followed Hyperlink" xfId="5" builtinId="9" hidden="1"/>
    <cellStyle name="Followed Hyperlink" xfId="6" builtinId="9" hidden="1"/>
    <cellStyle name="Followed Hyperlink" xfId="8" builtinId="9" hidden="1"/>
    <cellStyle name="Followed Hyperlink" xfId="9" builtinId="9" hidden="1"/>
    <cellStyle name="Followed Hyperlink" xfId="10" builtinId="9" hidden="1"/>
    <cellStyle name="Followed Hyperlink" xfId="7" builtinId="9" hidden="1"/>
    <cellStyle name="Followed Hyperlink" xfId="3" builtinId="9" hidden="1"/>
    <cellStyle name="Followed Hyperlink" xfId="4" builtinId="9" hidden="1"/>
    <cellStyle name="Followed Hyperlink" xfId="2" builtinId="9" hidden="1"/>
    <cellStyle name="Followed Hyperlink" xfId="1"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Hyperlink" xfId="1778" builtinId="8" hidden="1"/>
    <cellStyle name="Hyperlink" xfId="1780" builtinId="8" hidden="1"/>
    <cellStyle name="Hyperlink" xfId="1782" builtinId="8" hidden="1"/>
    <cellStyle name="Hyperlink" xfId="1784"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2" builtinId="8" hidden="1"/>
    <cellStyle name="Hyperlink" xfId="1854" builtinId="8" hidden="1"/>
    <cellStyle name="Hyperlink" xfId="1856" builtinId="8" hidden="1"/>
    <cellStyle name="Hyperlink" xfId="1850" builtinId="8" hidden="1"/>
    <cellStyle name="Hyperlink" xfId="1818" builtinId="8" hidden="1"/>
    <cellStyle name="Hyperlink" xfId="1786"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54" builtinId="8" hidden="1"/>
    <cellStyle name="Hyperlink" xfId="1690"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8" builtinId="8" hidden="1"/>
    <cellStyle name="Hyperlink" xfId="1626"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498" builtinId="8" hidden="1"/>
    <cellStyle name="Hyperlink" xfId="1500" builtinId="8" hidden="1"/>
    <cellStyle name="Hyperlink" xfId="1502" builtinId="8" hidden="1"/>
    <cellStyle name="Hyperlink" xfId="1504" builtinId="8" hidden="1"/>
    <cellStyle name="Hyperlink" xfId="1494" builtinId="8" hidden="1"/>
    <cellStyle name="Hyperlink" xfId="1496" builtinId="8" hidden="1"/>
    <cellStyle name="Hyperlink" xfId="1492" builtinId="8" hidden="1"/>
    <cellStyle name="Hyperlink" xfId="1490" builtinId="8" hidden="1"/>
    <cellStyle name="Hyperlink" xfId="1858" builtinId="8"/>
    <cellStyle name="Millares 2" xfId="1325" xr:uid="{00000000-0005-0000-0000-00001D090000}"/>
    <cellStyle name="Millares 3" xfId="2303" xr:uid="{00000000-0005-0000-0000-00001E090000}"/>
    <cellStyle name="Normal" xfId="0" builtinId="0"/>
    <cellStyle name="Normal 2" xfId="1323" xr:uid="{00000000-0005-0000-0000-000020090000}"/>
    <cellStyle name="Normal 2 2" xfId="2317" xr:uid="{00000000-0005-0000-0000-000021090000}"/>
    <cellStyle name="Normal 2 2 2" xfId="1326" xr:uid="{00000000-0005-0000-0000-000022090000}"/>
    <cellStyle name="Normal 3" xfId="1324" xr:uid="{00000000-0005-0000-0000-000023090000}"/>
    <cellStyle name="Normal 3 2" xfId="2318" xr:uid="{00000000-0005-0000-0000-000024090000}"/>
    <cellStyle name="Normal 4" xfId="2316" xr:uid="{00000000-0005-0000-0000-000025090000}"/>
    <cellStyle name="Percent" xfId="122" builtinId="5"/>
    <cellStyle name="Porcentual 2" xfId="1327" xr:uid="{00000000-0005-0000-0000-000027090000}"/>
    <cellStyle name="Porcentual 2 2" xfId="2319" xr:uid="{00000000-0005-0000-0000-000028090000}"/>
  </cellStyles>
  <dxfs count="96">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9E7A4"/>
        </patternFill>
      </fill>
    </dxf>
    <dxf>
      <font>
        <color auto="1"/>
      </font>
      <fill>
        <patternFill patternType="solid">
          <fgColor indexed="64"/>
          <bgColor rgb="FFF9E7A4"/>
        </patternFill>
      </fill>
    </dxf>
    <dxf>
      <font>
        <color auto="1"/>
      </font>
      <fill>
        <patternFill patternType="solid">
          <fgColor indexed="64"/>
          <bgColor rgb="FFF9E7A4"/>
        </patternFill>
      </fill>
    </dxf>
    <dxf>
      <font>
        <color auto="1"/>
      </font>
      <fill>
        <patternFill patternType="solid">
          <fgColor indexed="64"/>
          <bgColor rgb="FFF8E6A4"/>
        </patternFill>
      </fill>
    </dxf>
  </dxfs>
  <tableStyles count="0" defaultTableStyle="TableStyleMedium2" defaultPivotStyle="PivotStyleLight16"/>
  <colors>
    <mruColors>
      <color rgb="FF3D9271"/>
      <color rgb="FF4CB6A5"/>
      <color rgb="FF7AA034"/>
      <color rgb="FFA41E18"/>
      <color rgb="FF8BAD43"/>
      <color rgb="FFB4221B"/>
      <color rgb="FF729251"/>
      <color rgb="FF82B4C4"/>
      <color rgb="FF829E61"/>
      <color rgb="FFB672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234957794403123"/>
          <c:y val="7.4110675886326402E-2"/>
          <c:w val="0.53008441119375305"/>
          <c:h val="0.80947746379418295"/>
        </c:manualLayout>
      </c:layout>
      <c:radarChart>
        <c:radarStyle val="marker"/>
        <c:varyColors val="0"/>
        <c:ser>
          <c:idx val="0"/>
          <c:order val="0"/>
          <c:marker>
            <c:symbol val="none"/>
          </c:marker>
          <c:cat>
            <c:strRef>
              <c:f>'OPI Autom'!$X$4:$X$7</c:f>
              <c:strCache>
                <c:ptCount val="4"/>
                <c:pt idx="0">
                  <c:v>1. Efectividad</c:v>
                </c:pt>
                <c:pt idx="1">
                  <c:v>2. Eficiencia</c:v>
                </c:pt>
                <c:pt idx="2">
                  <c:v>3. Pertinencia/Relevancia</c:v>
                </c:pt>
                <c:pt idx="3">
                  <c:v>4. Sustentabilidad</c:v>
                </c:pt>
              </c:strCache>
            </c:strRef>
          </c:cat>
          <c:val>
            <c:numRef>
              <c:f>'OPI Autom'!$Y$4:$Y$7</c:f>
              <c:numCache>
                <c:formatCode>0.0</c:formatCode>
                <c:ptCount val="4"/>
                <c:pt idx="0">
                  <c:v>1</c:v>
                </c:pt>
                <c:pt idx="1">
                  <c:v>1</c:v>
                </c:pt>
                <c:pt idx="2">
                  <c:v>1</c:v>
                </c:pt>
                <c:pt idx="3">
                  <c:v>1</c:v>
                </c:pt>
              </c:numCache>
            </c:numRef>
          </c:val>
          <c:extLst>
            <c:ext xmlns:c16="http://schemas.microsoft.com/office/drawing/2014/chart" uri="{C3380CC4-5D6E-409C-BE32-E72D297353CC}">
              <c16:uniqueId val="{00000000-EFE1-415B-AED8-A147EC9A271B}"/>
            </c:ext>
          </c:extLst>
        </c:ser>
        <c:dLbls>
          <c:showLegendKey val="0"/>
          <c:showVal val="0"/>
          <c:showCatName val="0"/>
          <c:showSerName val="0"/>
          <c:showPercent val="0"/>
          <c:showBubbleSize val="0"/>
        </c:dLbls>
        <c:axId val="2127672936"/>
        <c:axId val="2127676024"/>
      </c:radarChart>
      <c:catAx>
        <c:axId val="2127672936"/>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27676024"/>
        <c:crosses val="autoZero"/>
        <c:auto val="1"/>
        <c:lblAlgn val="ctr"/>
        <c:lblOffset val="100"/>
        <c:noMultiLvlLbl val="0"/>
      </c:catAx>
      <c:valAx>
        <c:axId val="2127676024"/>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27672936"/>
        <c:crosses val="autoZero"/>
        <c:crossBetween val="between"/>
        <c:majorUnit val="1"/>
        <c:minorUnit val="1"/>
      </c:valAx>
    </c:plotArea>
    <c:plotVisOnly val="1"/>
    <c:dispBlanksAs val="gap"/>
    <c:showDLblsOverMax val="0"/>
  </c:chart>
  <c:spPr>
    <a:ln>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spPr>
            <a:ln>
              <a:solidFill>
                <a:srgbClr val="F6CA43"/>
              </a:solidFill>
            </a:ln>
          </c:spPr>
          <c:marker>
            <c:symbol val="none"/>
          </c:marker>
          <c:cat>
            <c:strRef>
              <c:f>'OPI Autom'!$Z$4:$Z$11</c:f>
              <c:strCache>
                <c:ptCount val="8"/>
                <c:pt idx="0">
                  <c:v>1.1 Resultados</c:v>
                </c:pt>
                <c:pt idx="1">
                  <c:v>1.2 Estándares</c:v>
                </c:pt>
                <c:pt idx="2">
                  <c:v>2.1 Prestación de Servicios</c:v>
                </c:pt>
                <c:pt idx="3">
                  <c:v>2.2 Alcance  </c:v>
                </c:pt>
                <c:pt idx="4">
                  <c:v>3.1 Población Objetivo  </c:v>
                </c:pt>
                <c:pt idx="5">
                  <c:v>3.2 Aprendizaje</c:v>
                </c:pt>
                <c:pt idx="6">
                  <c:v>4.1 Recursos</c:v>
                </c:pt>
                <c:pt idx="7">
                  <c:v>4.2 Impacto Social</c:v>
                </c:pt>
              </c:strCache>
            </c:strRef>
          </c:cat>
          <c:val>
            <c:numRef>
              <c:f>'OPI Autom'!$AA$4:$AA$11</c:f>
              <c:numCache>
                <c:formatCode>0.0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12A9-4A00-92C5-342069E03619}"/>
            </c:ext>
          </c:extLst>
        </c:ser>
        <c:dLbls>
          <c:showLegendKey val="0"/>
          <c:showVal val="0"/>
          <c:showCatName val="0"/>
          <c:showSerName val="0"/>
          <c:showPercent val="0"/>
          <c:showBubbleSize val="0"/>
        </c:dLbls>
        <c:axId val="-2138484680"/>
        <c:axId val="-2138495544"/>
      </c:radarChart>
      <c:catAx>
        <c:axId val="-2138484680"/>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8495544"/>
        <c:crosses val="autoZero"/>
        <c:auto val="1"/>
        <c:lblAlgn val="ctr"/>
        <c:lblOffset val="100"/>
        <c:noMultiLvlLbl val="0"/>
      </c:catAx>
      <c:valAx>
        <c:axId val="-2138495544"/>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8484680"/>
        <c:crosses val="autoZero"/>
        <c:crossBetween val="between"/>
        <c:minorUnit val="1"/>
      </c:valAx>
    </c:plotArea>
    <c:plotVisOnly val="1"/>
    <c:dispBlanksAs val="gap"/>
    <c:showDLblsOverMax val="0"/>
  </c:chart>
  <c:spPr>
    <a:noFill/>
    <a:ln>
      <a:no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234957794403123"/>
          <c:y val="7.4110675886326402E-2"/>
          <c:w val="0.53008441119375305"/>
          <c:h val="0.80947746379418295"/>
        </c:manualLayout>
      </c:layout>
      <c:radarChart>
        <c:radarStyle val="marker"/>
        <c:varyColors val="0"/>
        <c:ser>
          <c:idx val="0"/>
          <c:order val="0"/>
          <c:marker>
            <c:symbol val="none"/>
          </c:marker>
          <c:cat>
            <c:strRef>
              <c:f>'OPI Autom'!$X$4:$X$7</c:f>
              <c:strCache>
                <c:ptCount val="4"/>
                <c:pt idx="0">
                  <c:v>1. Efectividad</c:v>
                </c:pt>
                <c:pt idx="1">
                  <c:v>2. Eficiencia</c:v>
                </c:pt>
                <c:pt idx="2">
                  <c:v>3. Pertinencia/Relevancia</c:v>
                </c:pt>
                <c:pt idx="3">
                  <c:v>4. Sustentabilidad</c:v>
                </c:pt>
              </c:strCache>
            </c:strRef>
          </c:cat>
          <c:val>
            <c:numRef>
              <c:f>'OPI Autom'!$Y$4:$Y$7</c:f>
              <c:numCache>
                <c:formatCode>0.0</c:formatCode>
                <c:ptCount val="4"/>
                <c:pt idx="0">
                  <c:v>1</c:v>
                </c:pt>
                <c:pt idx="1">
                  <c:v>1</c:v>
                </c:pt>
                <c:pt idx="2">
                  <c:v>1</c:v>
                </c:pt>
                <c:pt idx="3">
                  <c:v>1</c:v>
                </c:pt>
              </c:numCache>
            </c:numRef>
          </c:val>
          <c:extLst>
            <c:ext xmlns:c16="http://schemas.microsoft.com/office/drawing/2014/chart" uri="{C3380CC4-5D6E-409C-BE32-E72D297353CC}">
              <c16:uniqueId val="{00000000-ADC7-4883-9ECE-17DBE718CE83}"/>
            </c:ext>
          </c:extLst>
        </c:ser>
        <c:dLbls>
          <c:showLegendKey val="0"/>
          <c:showVal val="0"/>
          <c:showCatName val="0"/>
          <c:showSerName val="0"/>
          <c:showPercent val="0"/>
          <c:showBubbleSize val="0"/>
        </c:dLbls>
        <c:axId val="-2133148872"/>
        <c:axId val="-2133145832"/>
      </c:radarChart>
      <c:catAx>
        <c:axId val="-2133148872"/>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3145832"/>
        <c:crosses val="autoZero"/>
        <c:auto val="1"/>
        <c:lblAlgn val="ctr"/>
        <c:lblOffset val="100"/>
        <c:noMultiLvlLbl val="0"/>
      </c:catAx>
      <c:valAx>
        <c:axId val="-2133145832"/>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3148872"/>
        <c:crosses val="autoZero"/>
        <c:crossBetween val="between"/>
        <c:majorUnit val="1"/>
        <c:minorUnit val="1"/>
      </c:valAx>
    </c:plotArea>
    <c:plotVisOnly val="1"/>
    <c:dispBlanksAs val="gap"/>
    <c:showDLblsOverMax val="0"/>
  </c:chart>
  <c:spPr>
    <a:noFill/>
    <a:ln>
      <a:no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spPr>
            <a:ln>
              <a:solidFill>
                <a:srgbClr val="F6CA43"/>
              </a:solidFill>
            </a:ln>
          </c:spPr>
          <c:marker>
            <c:symbol val="none"/>
          </c:marker>
          <c:cat>
            <c:strRef>
              <c:f>'OPI Autom'!$Z$4:$Z$11</c:f>
              <c:strCache>
                <c:ptCount val="8"/>
                <c:pt idx="0">
                  <c:v>1.1 Resultados</c:v>
                </c:pt>
                <c:pt idx="1">
                  <c:v>1.2 Estándares</c:v>
                </c:pt>
                <c:pt idx="2">
                  <c:v>2.1 Prestación de Servicios</c:v>
                </c:pt>
                <c:pt idx="3">
                  <c:v>2.2 Alcance  </c:v>
                </c:pt>
                <c:pt idx="4">
                  <c:v>3.1 Población Objetivo  </c:v>
                </c:pt>
                <c:pt idx="5">
                  <c:v>3.2 Aprendizaje</c:v>
                </c:pt>
                <c:pt idx="6">
                  <c:v>4.1 Recursos</c:v>
                </c:pt>
                <c:pt idx="7">
                  <c:v>4.2 Impacto Social</c:v>
                </c:pt>
              </c:strCache>
            </c:strRef>
          </c:cat>
          <c:val>
            <c:numRef>
              <c:f>'OPI Autom'!$AA$4:$AA$11</c:f>
              <c:numCache>
                <c:formatCode>0.0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3867-4213-9A79-2B3F79FDEA73}"/>
            </c:ext>
          </c:extLst>
        </c:ser>
        <c:dLbls>
          <c:showLegendKey val="0"/>
          <c:showVal val="0"/>
          <c:showCatName val="0"/>
          <c:showSerName val="0"/>
          <c:showPercent val="0"/>
          <c:showBubbleSize val="0"/>
        </c:dLbls>
        <c:axId val="-2133119304"/>
        <c:axId val="-2133116200"/>
      </c:radarChart>
      <c:catAx>
        <c:axId val="-2133119304"/>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3116200"/>
        <c:crosses val="autoZero"/>
        <c:auto val="1"/>
        <c:lblAlgn val="ctr"/>
        <c:lblOffset val="100"/>
        <c:noMultiLvlLbl val="0"/>
      </c:catAx>
      <c:valAx>
        <c:axId val="-2133116200"/>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3119304"/>
        <c:crosses val="autoZero"/>
        <c:crossBetween val="between"/>
        <c:minorUnit val="1"/>
      </c:valAx>
    </c:plotArea>
    <c:plotVisOnly val="1"/>
    <c:dispBlanksAs val="gap"/>
    <c:showDLblsOverMax val="0"/>
  </c:chart>
  <c:spPr>
    <a:noFill/>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3" Type="http://schemas.openxmlformats.org/officeDocument/2006/relationships/hyperlink" Target="#'1.0 Planeaci&#243;n'!B14"/><Relationship Id="rId18" Type="http://schemas.openxmlformats.org/officeDocument/2006/relationships/hyperlink" Target="#'3.0 Procesos'!B32"/><Relationship Id="rId26" Type="http://schemas.openxmlformats.org/officeDocument/2006/relationships/hyperlink" Target="#'2.0 Gesti&#243;n programas'!B53"/><Relationship Id="rId3" Type="http://schemas.openxmlformats.org/officeDocument/2006/relationships/hyperlink" Target="#'1.0 Planeaci&#243;n'!B16"/><Relationship Id="rId21" Type="http://schemas.openxmlformats.org/officeDocument/2006/relationships/hyperlink" Target="#'5.0 Capital Humano'!B27"/><Relationship Id="rId34" Type="http://schemas.openxmlformats.org/officeDocument/2006/relationships/image" Target="../media/image1.png"/><Relationship Id="rId7" Type="http://schemas.openxmlformats.org/officeDocument/2006/relationships/hyperlink" Target="#'8.0 Comunicaci&#243;n externa'!B14"/><Relationship Id="rId12" Type="http://schemas.openxmlformats.org/officeDocument/2006/relationships/hyperlink" Target="#'1.0 Planeaci&#243;n'!B20"/><Relationship Id="rId17" Type="http://schemas.openxmlformats.org/officeDocument/2006/relationships/hyperlink" Target="#'2.0 Gesti&#243;n programas'!B51"/><Relationship Id="rId25" Type="http://schemas.openxmlformats.org/officeDocument/2006/relationships/hyperlink" Target="#'4.0 G&#233;nero e inclusi&#243;n'!B16"/><Relationship Id="rId33" Type="http://schemas.openxmlformats.org/officeDocument/2006/relationships/hyperlink" Target="#Inicio!d49"/><Relationship Id="rId2" Type="http://schemas.openxmlformats.org/officeDocument/2006/relationships/image" Target="../media/image2.png"/><Relationship Id="rId16" Type="http://schemas.openxmlformats.org/officeDocument/2006/relationships/hyperlink" Target="#'5.0 Capital Humano'!B61"/><Relationship Id="rId20" Type="http://schemas.openxmlformats.org/officeDocument/2006/relationships/hyperlink" Target="#'1.0 Planeaci&#243;n'!B19"/><Relationship Id="rId29" Type="http://schemas.openxmlformats.org/officeDocument/2006/relationships/hyperlink" Target="#'4.0 G&#233;nero e inclusi&#243;n'!B43"/><Relationship Id="rId1" Type="http://schemas.openxmlformats.org/officeDocument/2006/relationships/hyperlink" Target="#'8.0 Comunicaci&#243;n externa'!B57"/><Relationship Id="rId6" Type="http://schemas.openxmlformats.org/officeDocument/2006/relationships/hyperlink" Target="#'5.0 Capital Humano'!B28"/><Relationship Id="rId11" Type="http://schemas.openxmlformats.org/officeDocument/2006/relationships/hyperlink" Target="#'1.0 Planeaci&#243;n'!B17"/><Relationship Id="rId24" Type="http://schemas.openxmlformats.org/officeDocument/2006/relationships/hyperlink" Target="#'5.0 Capital Humano'!B47"/><Relationship Id="rId32" Type="http://schemas.openxmlformats.org/officeDocument/2006/relationships/hyperlink" Target="#Inicio!A1"/><Relationship Id="rId5" Type="http://schemas.openxmlformats.org/officeDocument/2006/relationships/hyperlink" Target="#'1.0 Planeaci&#243;n'!B61"/><Relationship Id="rId15" Type="http://schemas.openxmlformats.org/officeDocument/2006/relationships/hyperlink" Target="#'2.0 Gesti&#243;n programas'!B27"/><Relationship Id="rId23" Type="http://schemas.openxmlformats.org/officeDocument/2006/relationships/hyperlink" Target="#'7.0 Gesti&#243;n recursos'!B16"/><Relationship Id="rId28" Type="http://schemas.openxmlformats.org/officeDocument/2006/relationships/hyperlink" Target="#'1.0 Planeaci&#243;n'!B33"/><Relationship Id="rId10" Type="http://schemas.openxmlformats.org/officeDocument/2006/relationships/hyperlink" Target="#'3.0 Procesos'!B15"/><Relationship Id="rId19" Type="http://schemas.openxmlformats.org/officeDocument/2006/relationships/hyperlink" Target="#'1.0 Planeaci&#243;n'!B32"/><Relationship Id="rId31" Type="http://schemas.openxmlformats.org/officeDocument/2006/relationships/hyperlink" Target="#'4.0 G&#233;nero e inclusi&#243;n'!B29"/><Relationship Id="rId4" Type="http://schemas.openxmlformats.org/officeDocument/2006/relationships/hyperlink" Target="#'5.0 Capital Humano'!B14"/><Relationship Id="rId9" Type="http://schemas.openxmlformats.org/officeDocument/2006/relationships/hyperlink" Target="#'8.0 Comunicaci&#243;n externa'!B31"/><Relationship Id="rId14" Type="http://schemas.openxmlformats.org/officeDocument/2006/relationships/hyperlink" Target="#'1.0 Planeaci&#243;n'!B15"/><Relationship Id="rId22" Type="http://schemas.openxmlformats.org/officeDocument/2006/relationships/hyperlink" Target="#'3.0 Procesos'!B19"/><Relationship Id="rId27" Type="http://schemas.openxmlformats.org/officeDocument/2006/relationships/hyperlink" Target="#'5.0 Capital Humano'!B48"/><Relationship Id="rId30" Type="http://schemas.openxmlformats.org/officeDocument/2006/relationships/hyperlink" Target="#'4.0 G&#233;nero e inclusi&#243;n'!B44"/><Relationship Id="rId8" Type="http://schemas.openxmlformats.org/officeDocument/2006/relationships/hyperlink" Target="#'1.0 Planeaci&#243;n'!B50"/></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0</xdr:rowOff>
    </xdr:from>
    <xdr:to>
      <xdr:col>3</xdr:col>
      <xdr:colOff>792480</xdr:colOff>
      <xdr:row>4</xdr:row>
      <xdr:rowOff>194180</xdr:rowOff>
    </xdr:to>
    <xdr:pic>
      <xdr:nvPicPr>
        <xdr:cNvPr id="3" name="Picture 1" descr="Resultado de imagen para logo usaid">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0"/>
          <a:ext cx="3111500" cy="11593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2857500</xdr:colOff>
      <xdr:row>4</xdr:row>
      <xdr:rowOff>189562</xdr:rowOff>
    </xdr:to>
    <xdr:pic>
      <xdr:nvPicPr>
        <xdr:cNvPr id="3" name="Picture 1" descr="Resultado de imagen para logo usaid">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11500" cy="11593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206962</xdr:colOff>
      <xdr:row>10</xdr:row>
      <xdr:rowOff>206962</xdr:rowOff>
    </xdr:to>
    <xdr:pic>
      <xdr:nvPicPr>
        <xdr:cNvPr id="7" name="Imagen 6">
          <a:hlinkClick xmlns:r="http://schemas.openxmlformats.org/officeDocument/2006/relationships" r:id="rId1"/>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299185"/>
          <a:ext cx="206962" cy="206962"/>
        </a:xfrm>
        <a:prstGeom prst="rect">
          <a:avLst/>
        </a:prstGeom>
      </xdr:spPr>
    </xdr:pic>
    <xdr:clientData/>
  </xdr:twoCellAnchor>
  <xdr:twoCellAnchor editAs="oneCell">
    <xdr:from>
      <xdr:col>1</xdr:col>
      <xdr:colOff>0</xdr:colOff>
      <xdr:row>9</xdr:row>
      <xdr:rowOff>0</xdr:rowOff>
    </xdr:from>
    <xdr:to>
      <xdr:col>1</xdr:col>
      <xdr:colOff>206962</xdr:colOff>
      <xdr:row>9</xdr:row>
      <xdr:rowOff>206962</xdr:rowOff>
    </xdr:to>
    <xdr:pic>
      <xdr:nvPicPr>
        <xdr:cNvPr id="8" name="Imagen 7">
          <a:extLst>
            <a:ext uri="{FF2B5EF4-FFF2-40B4-BE49-F238E27FC236}">
              <a16:creationId xmlns:a16="http://schemas.microsoft.com/office/drawing/2014/main" id="{00000000-0008-0000-0500-00000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671704"/>
          <a:ext cx="206962" cy="206962"/>
        </a:xfrm>
        <a:prstGeom prst="rect">
          <a:avLst/>
        </a:prstGeom>
      </xdr:spPr>
    </xdr:pic>
    <xdr:clientData/>
  </xdr:twoCellAnchor>
  <xdr:twoCellAnchor editAs="oneCell">
    <xdr:from>
      <xdr:col>1</xdr:col>
      <xdr:colOff>0</xdr:colOff>
      <xdr:row>11</xdr:row>
      <xdr:rowOff>0</xdr:rowOff>
    </xdr:from>
    <xdr:to>
      <xdr:col>1</xdr:col>
      <xdr:colOff>206962</xdr:colOff>
      <xdr:row>11</xdr:row>
      <xdr:rowOff>206962</xdr:rowOff>
    </xdr:to>
    <xdr:pic>
      <xdr:nvPicPr>
        <xdr:cNvPr id="9" name="Imagen 8">
          <a:hlinkClick xmlns:r="http://schemas.openxmlformats.org/officeDocument/2006/relationships" r:id="rId3"/>
          <a:extLst>
            <a:ext uri="{FF2B5EF4-FFF2-40B4-BE49-F238E27FC236}">
              <a16:creationId xmlns:a16="http://schemas.microsoft.com/office/drawing/2014/main" id="{00000000-0008-0000-0500-00000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493926"/>
          <a:ext cx="206962" cy="206962"/>
        </a:xfrm>
        <a:prstGeom prst="rect">
          <a:avLst/>
        </a:prstGeom>
      </xdr:spPr>
    </xdr:pic>
    <xdr:clientData/>
  </xdr:twoCellAnchor>
  <xdr:twoCellAnchor editAs="oneCell">
    <xdr:from>
      <xdr:col>1</xdr:col>
      <xdr:colOff>0</xdr:colOff>
      <xdr:row>12</xdr:row>
      <xdr:rowOff>0</xdr:rowOff>
    </xdr:from>
    <xdr:to>
      <xdr:col>1</xdr:col>
      <xdr:colOff>206962</xdr:colOff>
      <xdr:row>12</xdr:row>
      <xdr:rowOff>206962</xdr:rowOff>
    </xdr:to>
    <xdr:pic>
      <xdr:nvPicPr>
        <xdr:cNvPr id="10" name="Imagen 9">
          <a:extLst>
            <a:ext uri="{FF2B5EF4-FFF2-40B4-BE49-F238E27FC236}">
              <a16:creationId xmlns:a16="http://schemas.microsoft.com/office/drawing/2014/main" id="{00000000-0008-0000-0500-00000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688667"/>
          <a:ext cx="206962" cy="206962"/>
        </a:xfrm>
        <a:prstGeom prst="rect">
          <a:avLst/>
        </a:prstGeom>
      </xdr:spPr>
    </xdr:pic>
    <xdr:clientData/>
  </xdr:twoCellAnchor>
  <xdr:twoCellAnchor editAs="oneCell">
    <xdr:from>
      <xdr:col>1</xdr:col>
      <xdr:colOff>0</xdr:colOff>
      <xdr:row>12</xdr:row>
      <xdr:rowOff>1194740</xdr:rowOff>
    </xdr:from>
    <xdr:to>
      <xdr:col>1</xdr:col>
      <xdr:colOff>206962</xdr:colOff>
      <xdr:row>13</xdr:row>
      <xdr:rowOff>206962</xdr:rowOff>
    </xdr:to>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883407"/>
          <a:ext cx="206962" cy="206962"/>
        </a:xfrm>
        <a:prstGeom prst="rect">
          <a:avLst/>
        </a:prstGeom>
      </xdr:spPr>
    </xdr:pic>
    <xdr:clientData/>
  </xdr:twoCellAnchor>
  <xdr:twoCellAnchor editAs="oneCell">
    <xdr:from>
      <xdr:col>1</xdr:col>
      <xdr:colOff>0</xdr:colOff>
      <xdr:row>14</xdr:row>
      <xdr:rowOff>0</xdr:rowOff>
    </xdr:from>
    <xdr:to>
      <xdr:col>1</xdr:col>
      <xdr:colOff>206962</xdr:colOff>
      <xdr:row>14</xdr:row>
      <xdr:rowOff>206962</xdr:rowOff>
    </xdr:to>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9078148"/>
          <a:ext cx="206962" cy="206962"/>
        </a:xfrm>
        <a:prstGeom prst="rect">
          <a:avLst/>
        </a:prstGeom>
      </xdr:spPr>
    </xdr:pic>
    <xdr:clientData/>
  </xdr:twoCellAnchor>
  <xdr:twoCellAnchor editAs="oneCell">
    <xdr:from>
      <xdr:col>1</xdr:col>
      <xdr:colOff>0</xdr:colOff>
      <xdr:row>15</xdr:row>
      <xdr:rowOff>0</xdr:rowOff>
    </xdr:from>
    <xdr:to>
      <xdr:col>1</xdr:col>
      <xdr:colOff>206962</xdr:colOff>
      <xdr:row>15</xdr:row>
      <xdr:rowOff>206962</xdr:rowOff>
    </xdr:to>
    <xdr:pic>
      <xdr:nvPicPr>
        <xdr:cNvPr id="13" name="Imagen 12">
          <a:hlinkClick xmlns:r="http://schemas.openxmlformats.org/officeDocument/2006/relationships" r:id="rId4"/>
          <a:extLst>
            <a:ext uri="{FF2B5EF4-FFF2-40B4-BE49-F238E27FC236}">
              <a16:creationId xmlns:a16="http://schemas.microsoft.com/office/drawing/2014/main" id="{00000000-0008-0000-0500-00000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0272889"/>
          <a:ext cx="206962" cy="206962"/>
        </a:xfrm>
        <a:prstGeom prst="rect">
          <a:avLst/>
        </a:prstGeom>
      </xdr:spPr>
    </xdr:pic>
    <xdr:clientData/>
  </xdr:twoCellAnchor>
  <xdr:twoCellAnchor editAs="oneCell">
    <xdr:from>
      <xdr:col>1</xdr:col>
      <xdr:colOff>0</xdr:colOff>
      <xdr:row>16</xdr:row>
      <xdr:rowOff>0</xdr:rowOff>
    </xdr:from>
    <xdr:to>
      <xdr:col>1</xdr:col>
      <xdr:colOff>206962</xdr:colOff>
      <xdr:row>16</xdr:row>
      <xdr:rowOff>206962</xdr:rowOff>
    </xdr:to>
    <xdr:pic>
      <xdr:nvPicPr>
        <xdr:cNvPr id="14" name="Imagen 13">
          <a:extLst>
            <a:ext uri="{FF2B5EF4-FFF2-40B4-BE49-F238E27FC236}">
              <a16:creationId xmlns:a16="http://schemas.microsoft.com/office/drawing/2014/main" id="{00000000-0008-0000-0500-00000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2370741"/>
          <a:ext cx="206962" cy="206962"/>
        </a:xfrm>
        <a:prstGeom prst="rect">
          <a:avLst/>
        </a:prstGeom>
      </xdr:spPr>
    </xdr:pic>
    <xdr:clientData/>
  </xdr:twoCellAnchor>
  <xdr:twoCellAnchor editAs="oneCell">
    <xdr:from>
      <xdr:col>1</xdr:col>
      <xdr:colOff>0</xdr:colOff>
      <xdr:row>17</xdr:row>
      <xdr:rowOff>0</xdr:rowOff>
    </xdr:from>
    <xdr:to>
      <xdr:col>1</xdr:col>
      <xdr:colOff>206962</xdr:colOff>
      <xdr:row>17</xdr:row>
      <xdr:rowOff>206962</xdr:rowOff>
    </xdr:to>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3970000"/>
          <a:ext cx="206962" cy="206962"/>
        </a:xfrm>
        <a:prstGeom prst="rect">
          <a:avLst/>
        </a:prstGeom>
      </xdr:spPr>
    </xdr:pic>
    <xdr:clientData/>
  </xdr:twoCellAnchor>
  <xdr:twoCellAnchor editAs="oneCell">
    <xdr:from>
      <xdr:col>1</xdr:col>
      <xdr:colOff>0</xdr:colOff>
      <xdr:row>18</xdr:row>
      <xdr:rowOff>0</xdr:rowOff>
    </xdr:from>
    <xdr:to>
      <xdr:col>1</xdr:col>
      <xdr:colOff>206962</xdr:colOff>
      <xdr:row>18</xdr:row>
      <xdr:rowOff>206962</xdr:rowOff>
    </xdr:to>
    <xdr:pic>
      <xdr:nvPicPr>
        <xdr:cNvPr id="16" name="Imagen 15">
          <a:extLst>
            <a:ext uri="{FF2B5EF4-FFF2-40B4-BE49-F238E27FC236}">
              <a16:creationId xmlns:a16="http://schemas.microsoft.com/office/drawing/2014/main" id="{00000000-0008-0000-0500-00001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5164741"/>
          <a:ext cx="206962" cy="206962"/>
        </a:xfrm>
        <a:prstGeom prst="rect">
          <a:avLst/>
        </a:prstGeom>
      </xdr:spPr>
    </xdr:pic>
    <xdr:clientData/>
  </xdr:twoCellAnchor>
  <xdr:twoCellAnchor editAs="oneCell">
    <xdr:from>
      <xdr:col>1</xdr:col>
      <xdr:colOff>0</xdr:colOff>
      <xdr:row>18</xdr:row>
      <xdr:rowOff>1194740</xdr:rowOff>
    </xdr:from>
    <xdr:to>
      <xdr:col>1</xdr:col>
      <xdr:colOff>206962</xdr:colOff>
      <xdr:row>19</xdr:row>
      <xdr:rowOff>206962</xdr:rowOff>
    </xdr:to>
    <xdr:pic>
      <xdr:nvPicPr>
        <xdr:cNvPr id="17" name="Imagen 16">
          <a:hlinkClick xmlns:r="http://schemas.openxmlformats.org/officeDocument/2006/relationships" r:id="rId5"/>
          <a:extLst>
            <a:ext uri="{FF2B5EF4-FFF2-40B4-BE49-F238E27FC236}">
              <a16:creationId xmlns:a16="http://schemas.microsoft.com/office/drawing/2014/main" id="{00000000-0008-0000-0500-00001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6359481"/>
          <a:ext cx="206962" cy="206962"/>
        </a:xfrm>
        <a:prstGeom prst="rect">
          <a:avLst/>
        </a:prstGeom>
      </xdr:spPr>
    </xdr:pic>
    <xdr:clientData/>
  </xdr:twoCellAnchor>
  <xdr:twoCellAnchor editAs="oneCell">
    <xdr:from>
      <xdr:col>1</xdr:col>
      <xdr:colOff>0</xdr:colOff>
      <xdr:row>20</xdr:row>
      <xdr:rowOff>0</xdr:rowOff>
    </xdr:from>
    <xdr:to>
      <xdr:col>1</xdr:col>
      <xdr:colOff>206962</xdr:colOff>
      <xdr:row>20</xdr:row>
      <xdr:rowOff>206962</xdr:rowOff>
    </xdr:to>
    <xdr:pic>
      <xdr:nvPicPr>
        <xdr:cNvPr id="18" name="Imagen 17">
          <a:extLst>
            <a:ext uri="{FF2B5EF4-FFF2-40B4-BE49-F238E27FC236}">
              <a16:creationId xmlns:a16="http://schemas.microsoft.com/office/drawing/2014/main" id="{00000000-0008-0000-0500-00001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7554222"/>
          <a:ext cx="206962" cy="206962"/>
        </a:xfrm>
        <a:prstGeom prst="rect">
          <a:avLst/>
        </a:prstGeom>
      </xdr:spPr>
    </xdr:pic>
    <xdr:clientData/>
  </xdr:twoCellAnchor>
  <xdr:twoCellAnchor editAs="oneCell">
    <xdr:from>
      <xdr:col>1</xdr:col>
      <xdr:colOff>0</xdr:colOff>
      <xdr:row>21</xdr:row>
      <xdr:rowOff>0</xdr:rowOff>
    </xdr:from>
    <xdr:to>
      <xdr:col>1</xdr:col>
      <xdr:colOff>206962</xdr:colOff>
      <xdr:row>21</xdr:row>
      <xdr:rowOff>206962</xdr:rowOff>
    </xdr:to>
    <xdr:pic>
      <xdr:nvPicPr>
        <xdr:cNvPr id="19" name="Imagen 18">
          <a:extLst>
            <a:ext uri="{FF2B5EF4-FFF2-40B4-BE49-F238E27FC236}">
              <a16:creationId xmlns:a16="http://schemas.microsoft.com/office/drawing/2014/main" id="{00000000-0008-0000-0500-00001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8748963"/>
          <a:ext cx="206962" cy="206962"/>
        </a:xfrm>
        <a:prstGeom prst="rect">
          <a:avLst/>
        </a:prstGeom>
      </xdr:spPr>
    </xdr:pic>
    <xdr:clientData/>
  </xdr:twoCellAnchor>
  <xdr:twoCellAnchor editAs="oneCell">
    <xdr:from>
      <xdr:col>1</xdr:col>
      <xdr:colOff>0</xdr:colOff>
      <xdr:row>22</xdr:row>
      <xdr:rowOff>0</xdr:rowOff>
    </xdr:from>
    <xdr:to>
      <xdr:col>1</xdr:col>
      <xdr:colOff>206962</xdr:colOff>
      <xdr:row>22</xdr:row>
      <xdr:rowOff>206962</xdr:rowOff>
    </xdr:to>
    <xdr:pic>
      <xdr:nvPicPr>
        <xdr:cNvPr id="20" name="Imagen 19">
          <a:extLst>
            <a:ext uri="{FF2B5EF4-FFF2-40B4-BE49-F238E27FC236}">
              <a16:creationId xmlns:a16="http://schemas.microsoft.com/office/drawing/2014/main" id="{00000000-0008-0000-0500-00001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9943704"/>
          <a:ext cx="206962" cy="206962"/>
        </a:xfrm>
        <a:prstGeom prst="rect">
          <a:avLst/>
        </a:prstGeom>
      </xdr:spPr>
    </xdr:pic>
    <xdr:clientData/>
  </xdr:twoCellAnchor>
  <xdr:twoCellAnchor editAs="oneCell">
    <xdr:from>
      <xdr:col>1</xdr:col>
      <xdr:colOff>0</xdr:colOff>
      <xdr:row>22</xdr:row>
      <xdr:rowOff>1194740</xdr:rowOff>
    </xdr:from>
    <xdr:to>
      <xdr:col>1</xdr:col>
      <xdr:colOff>206962</xdr:colOff>
      <xdr:row>23</xdr:row>
      <xdr:rowOff>206962</xdr:rowOff>
    </xdr:to>
    <xdr:pic>
      <xdr:nvPicPr>
        <xdr:cNvPr id="21" name="Imagen 20">
          <a:hlinkClick xmlns:r="http://schemas.openxmlformats.org/officeDocument/2006/relationships" r:id="rId6"/>
          <a:extLst>
            <a:ext uri="{FF2B5EF4-FFF2-40B4-BE49-F238E27FC236}">
              <a16:creationId xmlns:a16="http://schemas.microsoft.com/office/drawing/2014/main" id="{00000000-0008-0000-0500-00001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1138444"/>
          <a:ext cx="206962" cy="206962"/>
        </a:xfrm>
        <a:prstGeom prst="rect">
          <a:avLst/>
        </a:prstGeom>
      </xdr:spPr>
    </xdr:pic>
    <xdr:clientData/>
  </xdr:twoCellAnchor>
  <xdr:twoCellAnchor editAs="oneCell">
    <xdr:from>
      <xdr:col>1</xdr:col>
      <xdr:colOff>0</xdr:colOff>
      <xdr:row>24</xdr:row>
      <xdr:rowOff>0</xdr:rowOff>
    </xdr:from>
    <xdr:to>
      <xdr:col>1</xdr:col>
      <xdr:colOff>206962</xdr:colOff>
      <xdr:row>24</xdr:row>
      <xdr:rowOff>206962</xdr:rowOff>
    </xdr:to>
    <xdr:pic>
      <xdr:nvPicPr>
        <xdr:cNvPr id="22" name="Imagen 21">
          <a:hlinkClick xmlns:r="http://schemas.openxmlformats.org/officeDocument/2006/relationships" r:id="rId7"/>
          <a:extLst>
            <a:ext uri="{FF2B5EF4-FFF2-40B4-BE49-F238E27FC236}">
              <a16:creationId xmlns:a16="http://schemas.microsoft.com/office/drawing/2014/main" id="{00000000-0008-0000-0500-00001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2333185"/>
          <a:ext cx="206962" cy="206962"/>
        </a:xfrm>
        <a:prstGeom prst="rect">
          <a:avLst/>
        </a:prstGeom>
      </xdr:spPr>
    </xdr:pic>
    <xdr:clientData/>
  </xdr:twoCellAnchor>
  <xdr:twoCellAnchor editAs="oneCell">
    <xdr:from>
      <xdr:col>1</xdr:col>
      <xdr:colOff>0</xdr:colOff>
      <xdr:row>25</xdr:row>
      <xdr:rowOff>0</xdr:rowOff>
    </xdr:from>
    <xdr:to>
      <xdr:col>1</xdr:col>
      <xdr:colOff>206962</xdr:colOff>
      <xdr:row>25</xdr:row>
      <xdr:rowOff>206962</xdr:rowOff>
    </xdr:to>
    <xdr:pic>
      <xdr:nvPicPr>
        <xdr:cNvPr id="23" name="Imagen 22">
          <a:hlinkClick xmlns:r="http://schemas.openxmlformats.org/officeDocument/2006/relationships" r:id="rId8"/>
          <a:extLst>
            <a:ext uri="{FF2B5EF4-FFF2-40B4-BE49-F238E27FC236}">
              <a16:creationId xmlns:a16="http://schemas.microsoft.com/office/drawing/2014/main" id="{00000000-0008-0000-0500-00001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3527926"/>
          <a:ext cx="206962" cy="206962"/>
        </a:xfrm>
        <a:prstGeom prst="rect">
          <a:avLst/>
        </a:prstGeom>
      </xdr:spPr>
    </xdr:pic>
    <xdr:clientData/>
  </xdr:twoCellAnchor>
  <xdr:twoCellAnchor editAs="oneCell">
    <xdr:from>
      <xdr:col>1</xdr:col>
      <xdr:colOff>0</xdr:colOff>
      <xdr:row>26</xdr:row>
      <xdr:rowOff>0</xdr:rowOff>
    </xdr:from>
    <xdr:to>
      <xdr:col>1</xdr:col>
      <xdr:colOff>206962</xdr:colOff>
      <xdr:row>26</xdr:row>
      <xdr:rowOff>206962</xdr:rowOff>
    </xdr:to>
    <xdr:pic>
      <xdr:nvPicPr>
        <xdr:cNvPr id="24" name="Imagen 23">
          <a:extLst>
            <a:ext uri="{FF2B5EF4-FFF2-40B4-BE49-F238E27FC236}">
              <a16:creationId xmlns:a16="http://schemas.microsoft.com/office/drawing/2014/main" id="{00000000-0008-0000-0500-00001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4722667"/>
          <a:ext cx="206962" cy="206962"/>
        </a:xfrm>
        <a:prstGeom prst="rect">
          <a:avLst/>
        </a:prstGeom>
      </xdr:spPr>
    </xdr:pic>
    <xdr:clientData/>
  </xdr:twoCellAnchor>
  <xdr:twoCellAnchor editAs="oneCell">
    <xdr:from>
      <xdr:col>1</xdr:col>
      <xdr:colOff>0</xdr:colOff>
      <xdr:row>26</xdr:row>
      <xdr:rowOff>1194740</xdr:rowOff>
    </xdr:from>
    <xdr:to>
      <xdr:col>1</xdr:col>
      <xdr:colOff>206962</xdr:colOff>
      <xdr:row>27</xdr:row>
      <xdr:rowOff>206962</xdr:rowOff>
    </xdr:to>
    <xdr:pic>
      <xdr:nvPicPr>
        <xdr:cNvPr id="25" name="Imagen 24">
          <a:extLst>
            <a:ext uri="{FF2B5EF4-FFF2-40B4-BE49-F238E27FC236}">
              <a16:creationId xmlns:a16="http://schemas.microsoft.com/office/drawing/2014/main" id="{00000000-0008-0000-0500-00001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5917407"/>
          <a:ext cx="206962" cy="206962"/>
        </a:xfrm>
        <a:prstGeom prst="rect">
          <a:avLst/>
        </a:prstGeom>
      </xdr:spPr>
    </xdr:pic>
    <xdr:clientData/>
  </xdr:twoCellAnchor>
  <xdr:twoCellAnchor editAs="oneCell">
    <xdr:from>
      <xdr:col>1</xdr:col>
      <xdr:colOff>0</xdr:colOff>
      <xdr:row>28</xdr:row>
      <xdr:rowOff>0</xdr:rowOff>
    </xdr:from>
    <xdr:to>
      <xdr:col>1</xdr:col>
      <xdr:colOff>206962</xdr:colOff>
      <xdr:row>28</xdr:row>
      <xdr:rowOff>206962</xdr:rowOff>
    </xdr:to>
    <xdr:pic>
      <xdr:nvPicPr>
        <xdr:cNvPr id="26" name="Imagen 25">
          <a:extLst>
            <a:ext uri="{FF2B5EF4-FFF2-40B4-BE49-F238E27FC236}">
              <a16:creationId xmlns:a16="http://schemas.microsoft.com/office/drawing/2014/main" id="{00000000-0008-0000-0500-00001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7112148"/>
          <a:ext cx="206962" cy="206962"/>
        </a:xfrm>
        <a:prstGeom prst="rect">
          <a:avLst/>
        </a:prstGeom>
      </xdr:spPr>
    </xdr:pic>
    <xdr:clientData/>
  </xdr:twoCellAnchor>
  <xdr:twoCellAnchor editAs="oneCell">
    <xdr:from>
      <xdr:col>1</xdr:col>
      <xdr:colOff>0</xdr:colOff>
      <xdr:row>29</xdr:row>
      <xdr:rowOff>0</xdr:rowOff>
    </xdr:from>
    <xdr:to>
      <xdr:col>1</xdr:col>
      <xdr:colOff>206962</xdr:colOff>
      <xdr:row>29</xdr:row>
      <xdr:rowOff>206962</xdr:rowOff>
    </xdr:to>
    <xdr:pic>
      <xdr:nvPicPr>
        <xdr:cNvPr id="27" name="Imagen 26">
          <a:extLst>
            <a:ext uri="{FF2B5EF4-FFF2-40B4-BE49-F238E27FC236}">
              <a16:creationId xmlns:a16="http://schemas.microsoft.com/office/drawing/2014/main" id="{00000000-0008-0000-0500-00001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8099926"/>
          <a:ext cx="206962" cy="206962"/>
        </a:xfrm>
        <a:prstGeom prst="rect">
          <a:avLst/>
        </a:prstGeom>
      </xdr:spPr>
    </xdr:pic>
    <xdr:clientData/>
  </xdr:twoCellAnchor>
  <xdr:twoCellAnchor editAs="oneCell">
    <xdr:from>
      <xdr:col>1</xdr:col>
      <xdr:colOff>0</xdr:colOff>
      <xdr:row>30</xdr:row>
      <xdr:rowOff>0</xdr:rowOff>
    </xdr:from>
    <xdr:to>
      <xdr:col>1</xdr:col>
      <xdr:colOff>206962</xdr:colOff>
      <xdr:row>30</xdr:row>
      <xdr:rowOff>206962</xdr:rowOff>
    </xdr:to>
    <xdr:pic>
      <xdr:nvPicPr>
        <xdr:cNvPr id="28" name="Imagen 27">
          <a:extLst>
            <a:ext uri="{FF2B5EF4-FFF2-40B4-BE49-F238E27FC236}">
              <a16:creationId xmlns:a16="http://schemas.microsoft.com/office/drawing/2014/main" id="{00000000-0008-0000-0500-00001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9115926"/>
          <a:ext cx="206962" cy="206962"/>
        </a:xfrm>
        <a:prstGeom prst="rect">
          <a:avLst/>
        </a:prstGeom>
      </xdr:spPr>
    </xdr:pic>
    <xdr:clientData/>
  </xdr:twoCellAnchor>
  <xdr:twoCellAnchor editAs="oneCell">
    <xdr:from>
      <xdr:col>1</xdr:col>
      <xdr:colOff>0</xdr:colOff>
      <xdr:row>31</xdr:row>
      <xdr:rowOff>0</xdr:rowOff>
    </xdr:from>
    <xdr:to>
      <xdr:col>1</xdr:col>
      <xdr:colOff>206962</xdr:colOff>
      <xdr:row>31</xdr:row>
      <xdr:rowOff>206962</xdr:rowOff>
    </xdr:to>
    <xdr:pic>
      <xdr:nvPicPr>
        <xdr:cNvPr id="29" name="Imagen 28">
          <a:hlinkClick xmlns:r="http://schemas.openxmlformats.org/officeDocument/2006/relationships" r:id="rId9"/>
          <a:extLst>
            <a:ext uri="{FF2B5EF4-FFF2-40B4-BE49-F238E27FC236}">
              <a16:creationId xmlns:a16="http://schemas.microsoft.com/office/drawing/2014/main" id="{00000000-0008-0000-0500-00001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3264593"/>
          <a:ext cx="206962" cy="206962"/>
        </a:xfrm>
        <a:prstGeom prst="rect">
          <a:avLst/>
        </a:prstGeom>
      </xdr:spPr>
    </xdr:pic>
    <xdr:clientData/>
  </xdr:twoCellAnchor>
  <xdr:twoCellAnchor editAs="oneCell">
    <xdr:from>
      <xdr:col>1</xdr:col>
      <xdr:colOff>0</xdr:colOff>
      <xdr:row>32</xdr:row>
      <xdr:rowOff>0</xdr:rowOff>
    </xdr:from>
    <xdr:to>
      <xdr:col>1</xdr:col>
      <xdr:colOff>206962</xdr:colOff>
      <xdr:row>32</xdr:row>
      <xdr:rowOff>206962</xdr:rowOff>
    </xdr:to>
    <xdr:pic>
      <xdr:nvPicPr>
        <xdr:cNvPr id="30" name="Imagen 29">
          <a:extLst>
            <a:ext uri="{FF2B5EF4-FFF2-40B4-BE49-F238E27FC236}">
              <a16:creationId xmlns:a16="http://schemas.microsoft.com/office/drawing/2014/main" id="{00000000-0008-0000-0500-00001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4459333"/>
          <a:ext cx="206962" cy="206962"/>
        </a:xfrm>
        <a:prstGeom prst="rect">
          <a:avLst/>
        </a:prstGeom>
      </xdr:spPr>
    </xdr:pic>
    <xdr:clientData/>
  </xdr:twoCellAnchor>
  <xdr:twoCellAnchor editAs="oneCell">
    <xdr:from>
      <xdr:col>1</xdr:col>
      <xdr:colOff>0</xdr:colOff>
      <xdr:row>33</xdr:row>
      <xdr:rowOff>0</xdr:rowOff>
    </xdr:from>
    <xdr:to>
      <xdr:col>1</xdr:col>
      <xdr:colOff>206962</xdr:colOff>
      <xdr:row>33</xdr:row>
      <xdr:rowOff>206962</xdr:rowOff>
    </xdr:to>
    <xdr:pic>
      <xdr:nvPicPr>
        <xdr:cNvPr id="31" name="Imagen 30">
          <a:extLst>
            <a:ext uri="{FF2B5EF4-FFF2-40B4-BE49-F238E27FC236}">
              <a16:creationId xmlns:a16="http://schemas.microsoft.com/office/drawing/2014/main" id="{00000000-0008-0000-0500-00001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5654074"/>
          <a:ext cx="206962" cy="206962"/>
        </a:xfrm>
        <a:prstGeom prst="rect">
          <a:avLst/>
        </a:prstGeom>
      </xdr:spPr>
    </xdr:pic>
    <xdr:clientData/>
  </xdr:twoCellAnchor>
  <xdr:twoCellAnchor editAs="oneCell">
    <xdr:from>
      <xdr:col>1</xdr:col>
      <xdr:colOff>0</xdr:colOff>
      <xdr:row>34</xdr:row>
      <xdr:rowOff>0</xdr:rowOff>
    </xdr:from>
    <xdr:to>
      <xdr:col>1</xdr:col>
      <xdr:colOff>206962</xdr:colOff>
      <xdr:row>34</xdr:row>
      <xdr:rowOff>206962</xdr:rowOff>
    </xdr:to>
    <xdr:pic>
      <xdr:nvPicPr>
        <xdr:cNvPr id="32" name="Imagen 31">
          <a:extLst>
            <a:ext uri="{FF2B5EF4-FFF2-40B4-BE49-F238E27FC236}">
              <a16:creationId xmlns:a16="http://schemas.microsoft.com/office/drawing/2014/main" id="{00000000-0008-0000-0500-00002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6848815"/>
          <a:ext cx="206962" cy="206962"/>
        </a:xfrm>
        <a:prstGeom prst="rect">
          <a:avLst/>
        </a:prstGeom>
      </xdr:spPr>
    </xdr:pic>
    <xdr:clientData/>
  </xdr:twoCellAnchor>
  <xdr:twoCellAnchor editAs="oneCell">
    <xdr:from>
      <xdr:col>1</xdr:col>
      <xdr:colOff>0</xdr:colOff>
      <xdr:row>35</xdr:row>
      <xdr:rowOff>0</xdr:rowOff>
    </xdr:from>
    <xdr:to>
      <xdr:col>1</xdr:col>
      <xdr:colOff>206962</xdr:colOff>
      <xdr:row>35</xdr:row>
      <xdr:rowOff>206962</xdr:rowOff>
    </xdr:to>
    <xdr:pic>
      <xdr:nvPicPr>
        <xdr:cNvPr id="33" name="Imagen 32">
          <a:hlinkClick xmlns:r="http://schemas.openxmlformats.org/officeDocument/2006/relationships" r:id="rId10"/>
          <a:extLst>
            <a:ext uri="{FF2B5EF4-FFF2-40B4-BE49-F238E27FC236}">
              <a16:creationId xmlns:a16="http://schemas.microsoft.com/office/drawing/2014/main" id="{00000000-0008-0000-0500-00002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8043556"/>
          <a:ext cx="206962" cy="206962"/>
        </a:xfrm>
        <a:prstGeom prst="rect">
          <a:avLst/>
        </a:prstGeom>
      </xdr:spPr>
    </xdr:pic>
    <xdr:clientData/>
  </xdr:twoCellAnchor>
  <xdr:twoCellAnchor editAs="oneCell">
    <xdr:from>
      <xdr:col>1</xdr:col>
      <xdr:colOff>0</xdr:colOff>
      <xdr:row>36</xdr:row>
      <xdr:rowOff>0</xdr:rowOff>
    </xdr:from>
    <xdr:to>
      <xdr:col>1</xdr:col>
      <xdr:colOff>206962</xdr:colOff>
      <xdr:row>36</xdr:row>
      <xdr:rowOff>206962</xdr:rowOff>
    </xdr:to>
    <xdr:pic>
      <xdr:nvPicPr>
        <xdr:cNvPr id="34" name="Imagen 33">
          <a:extLst>
            <a:ext uri="{FF2B5EF4-FFF2-40B4-BE49-F238E27FC236}">
              <a16:creationId xmlns:a16="http://schemas.microsoft.com/office/drawing/2014/main" id="{00000000-0008-0000-0500-00002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9238296"/>
          <a:ext cx="206962" cy="206962"/>
        </a:xfrm>
        <a:prstGeom prst="rect">
          <a:avLst/>
        </a:prstGeom>
      </xdr:spPr>
    </xdr:pic>
    <xdr:clientData/>
  </xdr:twoCellAnchor>
  <xdr:twoCellAnchor editAs="oneCell">
    <xdr:from>
      <xdr:col>1</xdr:col>
      <xdr:colOff>0</xdr:colOff>
      <xdr:row>37</xdr:row>
      <xdr:rowOff>0</xdr:rowOff>
    </xdr:from>
    <xdr:to>
      <xdr:col>1</xdr:col>
      <xdr:colOff>206962</xdr:colOff>
      <xdr:row>37</xdr:row>
      <xdr:rowOff>206962</xdr:rowOff>
    </xdr:to>
    <xdr:pic>
      <xdr:nvPicPr>
        <xdr:cNvPr id="35" name="Imagen 34">
          <a:hlinkClick xmlns:r="http://schemas.openxmlformats.org/officeDocument/2006/relationships" r:id="rId11"/>
          <a:extLst>
            <a:ext uri="{FF2B5EF4-FFF2-40B4-BE49-F238E27FC236}">
              <a16:creationId xmlns:a16="http://schemas.microsoft.com/office/drawing/2014/main" id="{00000000-0008-0000-0500-00002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0433037"/>
          <a:ext cx="206962" cy="206962"/>
        </a:xfrm>
        <a:prstGeom prst="rect">
          <a:avLst/>
        </a:prstGeom>
      </xdr:spPr>
    </xdr:pic>
    <xdr:clientData/>
  </xdr:twoCellAnchor>
  <xdr:twoCellAnchor editAs="oneCell">
    <xdr:from>
      <xdr:col>1</xdr:col>
      <xdr:colOff>0</xdr:colOff>
      <xdr:row>38</xdr:row>
      <xdr:rowOff>0</xdr:rowOff>
    </xdr:from>
    <xdr:to>
      <xdr:col>1</xdr:col>
      <xdr:colOff>206962</xdr:colOff>
      <xdr:row>38</xdr:row>
      <xdr:rowOff>206962</xdr:rowOff>
    </xdr:to>
    <xdr:pic>
      <xdr:nvPicPr>
        <xdr:cNvPr id="36" name="Imagen 35">
          <a:hlinkClick xmlns:r="http://schemas.openxmlformats.org/officeDocument/2006/relationships" r:id="rId12"/>
          <a:extLst>
            <a:ext uri="{FF2B5EF4-FFF2-40B4-BE49-F238E27FC236}">
              <a16:creationId xmlns:a16="http://schemas.microsoft.com/office/drawing/2014/main" id="{00000000-0008-0000-0500-00002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1627778"/>
          <a:ext cx="206962" cy="206962"/>
        </a:xfrm>
        <a:prstGeom prst="rect">
          <a:avLst/>
        </a:prstGeom>
      </xdr:spPr>
    </xdr:pic>
    <xdr:clientData/>
  </xdr:twoCellAnchor>
  <xdr:twoCellAnchor editAs="oneCell">
    <xdr:from>
      <xdr:col>1</xdr:col>
      <xdr:colOff>0</xdr:colOff>
      <xdr:row>39</xdr:row>
      <xdr:rowOff>0</xdr:rowOff>
    </xdr:from>
    <xdr:to>
      <xdr:col>1</xdr:col>
      <xdr:colOff>206962</xdr:colOff>
      <xdr:row>39</xdr:row>
      <xdr:rowOff>206962</xdr:rowOff>
    </xdr:to>
    <xdr:pic>
      <xdr:nvPicPr>
        <xdr:cNvPr id="37" name="Imagen 36">
          <a:extLst>
            <a:ext uri="{FF2B5EF4-FFF2-40B4-BE49-F238E27FC236}">
              <a16:creationId xmlns:a16="http://schemas.microsoft.com/office/drawing/2014/main" id="{00000000-0008-0000-0500-00002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2822519"/>
          <a:ext cx="206962" cy="206962"/>
        </a:xfrm>
        <a:prstGeom prst="rect">
          <a:avLst/>
        </a:prstGeom>
      </xdr:spPr>
    </xdr:pic>
    <xdr:clientData/>
  </xdr:twoCellAnchor>
  <xdr:twoCellAnchor editAs="oneCell">
    <xdr:from>
      <xdr:col>1</xdr:col>
      <xdr:colOff>0</xdr:colOff>
      <xdr:row>40</xdr:row>
      <xdr:rowOff>0</xdr:rowOff>
    </xdr:from>
    <xdr:to>
      <xdr:col>1</xdr:col>
      <xdr:colOff>206962</xdr:colOff>
      <xdr:row>40</xdr:row>
      <xdr:rowOff>206962</xdr:rowOff>
    </xdr:to>
    <xdr:pic>
      <xdr:nvPicPr>
        <xdr:cNvPr id="38" name="Imagen 37">
          <a:hlinkClick xmlns:r="http://schemas.openxmlformats.org/officeDocument/2006/relationships" r:id="rId13"/>
          <a:extLst>
            <a:ext uri="{FF2B5EF4-FFF2-40B4-BE49-F238E27FC236}">
              <a16:creationId xmlns:a16="http://schemas.microsoft.com/office/drawing/2014/main" id="{00000000-0008-0000-0500-00002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4017259"/>
          <a:ext cx="206962" cy="206962"/>
        </a:xfrm>
        <a:prstGeom prst="rect">
          <a:avLst/>
        </a:prstGeom>
      </xdr:spPr>
    </xdr:pic>
    <xdr:clientData/>
  </xdr:twoCellAnchor>
  <xdr:twoCellAnchor editAs="oneCell">
    <xdr:from>
      <xdr:col>1</xdr:col>
      <xdr:colOff>0</xdr:colOff>
      <xdr:row>41</xdr:row>
      <xdr:rowOff>0</xdr:rowOff>
    </xdr:from>
    <xdr:to>
      <xdr:col>1</xdr:col>
      <xdr:colOff>206962</xdr:colOff>
      <xdr:row>41</xdr:row>
      <xdr:rowOff>206962</xdr:rowOff>
    </xdr:to>
    <xdr:pic>
      <xdr:nvPicPr>
        <xdr:cNvPr id="39" name="Imagen 38">
          <a:extLst>
            <a:ext uri="{FF2B5EF4-FFF2-40B4-BE49-F238E27FC236}">
              <a16:creationId xmlns:a16="http://schemas.microsoft.com/office/drawing/2014/main" id="{00000000-0008-0000-0500-00002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5212000"/>
          <a:ext cx="206962" cy="206962"/>
        </a:xfrm>
        <a:prstGeom prst="rect">
          <a:avLst/>
        </a:prstGeom>
      </xdr:spPr>
    </xdr:pic>
    <xdr:clientData/>
  </xdr:twoCellAnchor>
  <xdr:twoCellAnchor editAs="oneCell">
    <xdr:from>
      <xdr:col>1</xdr:col>
      <xdr:colOff>0</xdr:colOff>
      <xdr:row>42</xdr:row>
      <xdr:rowOff>0</xdr:rowOff>
    </xdr:from>
    <xdr:to>
      <xdr:col>1</xdr:col>
      <xdr:colOff>206962</xdr:colOff>
      <xdr:row>42</xdr:row>
      <xdr:rowOff>206962</xdr:rowOff>
    </xdr:to>
    <xdr:pic>
      <xdr:nvPicPr>
        <xdr:cNvPr id="40" name="Imagen 39">
          <a:hlinkClick xmlns:r="http://schemas.openxmlformats.org/officeDocument/2006/relationships" r:id="rId14"/>
          <a:extLst>
            <a:ext uri="{FF2B5EF4-FFF2-40B4-BE49-F238E27FC236}">
              <a16:creationId xmlns:a16="http://schemas.microsoft.com/office/drawing/2014/main" id="{00000000-0008-0000-0500-00002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6406741"/>
          <a:ext cx="206962" cy="206962"/>
        </a:xfrm>
        <a:prstGeom prst="rect">
          <a:avLst/>
        </a:prstGeom>
      </xdr:spPr>
    </xdr:pic>
    <xdr:clientData/>
  </xdr:twoCellAnchor>
  <xdr:twoCellAnchor editAs="oneCell">
    <xdr:from>
      <xdr:col>1</xdr:col>
      <xdr:colOff>0</xdr:colOff>
      <xdr:row>42</xdr:row>
      <xdr:rowOff>1194740</xdr:rowOff>
    </xdr:from>
    <xdr:to>
      <xdr:col>1</xdr:col>
      <xdr:colOff>206962</xdr:colOff>
      <xdr:row>43</xdr:row>
      <xdr:rowOff>206961</xdr:rowOff>
    </xdr:to>
    <xdr:pic>
      <xdr:nvPicPr>
        <xdr:cNvPr id="41" name="Imagen 40">
          <a:extLst>
            <a:ext uri="{FF2B5EF4-FFF2-40B4-BE49-F238E27FC236}">
              <a16:creationId xmlns:a16="http://schemas.microsoft.com/office/drawing/2014/main" id="{00000000-0008-0000-0500-00002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7601481"/>
          <a:ext cx="206962" cy="206962"/>
        </a:xfrm>
        <a:prstGeom prst="rect">
          <a:avLst/>
        </a:prstGeom>
      </xdr:spPr>
    </xdr:pic>
    <xdr:clientData/>
  </xdr:twoCellAnchor>
  <xdr:twoCellAnchor editAs="oneCell">
    <xdr:from>
      <xdr:col>1</xdr:col>
      <xdr:colOff>0</xdr:colOff>
      <xdr:row>44</xdr:row>
      <xdr:rowOff>0</xdr:rowOff>
    </xdr:from>
    <xdr:to>
      <xdr:col>1</xdr:col>
      <xdr:colOff>206962</xdr:colOff>
      <xdr:row>44</xdr:row>
      <xdr:rowOff>206962</xdr:rowOff>
    </xdr:to>
    <xdr:pic>
      <xdr:nvPicPr>
        <xdr:cNvPr id="42" name="Imagen 41">
          <a:hlinkClick xmlns:r="http://schemas.openxmlformats.org/officeDocument/2006/relationships" r:id="rId15"/>
          <a:extLst>
            <a:ext uri="{FF2B5EF4-FFF2-40B4-BE49-F238E27FC236}">
              <a16:creationId xmlns:a16="http://schemas.microsoft.com/office/drawing/2014/main" id="{00000000-0008-0000-0500-00002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8796222"/>
          <a:ext cx="206962" cy="206962"/>
        </a:xfrm>
        <a:prstGeom prst="rect">
          <a:avLst/>
        </a:prstGeom>
      </xdr:spPr>
    </xdr:pic>
    <xdr:clientData/>
  </xdr:twoCellAnchor>
  <xdr:twoCellAnchor editAs="oneCell">
    <xdr:from>
      <xdr:col>1</xdr:col>
      <xdr:colOff>0</xdr:colOff>
      <xdr:row>45</xdr:row>
      <xdr:rowOff>0</xdr:rowOff>
    </xdr:from>
    <xdr:to>
      <xdr:col>1</xdr:col>
      <xdr:colOff>206962</xdr:colOff>
      <xdr:row>45</xdr:row>
      <xdr:rowOff>206962</xdr:rowOff>
    </xdr:to>
    <xdr:pic>
      <xdr:nvPicPr>
        <xdr:cNvPr id="43" name="Imagen 42">
          <a:hlinkClick xmlns:r="http://schemas.openxmlformats.org/officeDocument/2006/relationships" r:id="rId16"/>
          <a:extLst>
            <a:ext uri="{FF2B5EF4-FFF2-40B4-BE49-F238E27FC236}">
              <a16:creationId xmlns:a16="http://schemas.microsoft.com/office/drawing/2014/main" id="{00000000-0008-0000-0500-00002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9990963"/>
          <a:ext cx="206962" cy="206962"/>
        </a:xfrm>
        <a:prstGeom prst="rect">
          <a:avLst/>
        </a:prstGeom>
      </xdr:spPr>
    </xdr:pic>
    <xdr:clientData/>
  </xdr:twoCellAnchor>
  <xdr:twoCellAnchor editAs="oneCell">
    <xdr:from>
      <xdr:col>1</xdr:col>
      <xdr:colOff>0</xdr:colOff>
      <xdr:row>46</xdr:row>
      <xdr:rowOff>0</xdr:rowOff>
    </xdr:from>
    <xdr:to>
      <xdr:col>1</xdr:col>
      <xdr:colOff>206962</xdr:colOff>
      <xdr:row>46</xdr:row>
      <xdr:rowOff>206962</xdr:rowOff>
    </xdr:to>
    <xdr:pic>
      <xdr:nvPicPr>
        <xdr:cNvPr id="44" name="Imagen 43">
          <a:extLst>
            <a:ext uri="{FF2B5EF4-FFF2-40B4-BE49-F238E27FC236}">
              <a16:creationId xmlns:a16="http://schemas.microsoft.com/office/drawing/2014/main" id="{00000000-0008-0000-0500-00002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1185704"/>
          <a:ext cx="206962" cy="206962"/>
        </a:xfrm>
        <a:prstGeom prst="rect">
          <a:avLst/>
        </a:prstGeom>
      </xdr:spPr>
    </xdr:pic>
    <xdr:clientData/>
  </xdr:twoCellAnchor>
  <xdr:twoCellAnchor editAs="oneCell">
    <xdr:from>
      <xdr:col>1</xdr:col>
      <xdr:colOff>0</xdr:colOff>
      <xdr:row>46</xdr:row>
      <xdr:rowOff>1194740</xdr:rowOff>
    </xdr:from>
    <xdr:to>
      <xdr:col>1</xdr:col>
      <xdr:colOff>206962</xdr:colOff>
      <xdr:row>47</xdr:row>
      <xdr:rowOff>206961</xdr:rowOff>
    </xdr:to>
    <xdr:pic>
      <xdr:nvPicPr>
        <xdr:cNvPr id="45" name="Imagen 44">
          <a:extLst>
            <a:ext uri="{FF2B5EF4-FFF2-40B4-BE49-F238E27FC236}">
              <a16:creationId xmlns:a16="http://schemas.microsoft.com/office/drawing/2014/main" id="{00000000-0008-0000-0500-00002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2380444"/>
          <a:ext cx="206962" cy="206962"/>
        </a:xfrm>
        <a:prstGeom prst="rect">
          <a:avLst/>
        </a:prstGeom>
      </xdr:spPr>
    </xdr:pic>
    <xdr:clientData/>
  </xdr:twoCellAnchor>
  <xdr:twoCellAnchor editAs="oneCell">
    <xdr:from>
      <xdr:col>1</xdr:col>
      <xdr:colOff>0</xdr:colOff>
      <xdr:row>48</xdr:row>
      <xdr:rowOff>0</xdr:rowOff>
    </xdr:from>
    <xdr:to>
      <xdr:col>1</xdr:col>
      <xdr:colOff>206962</xdr:colOff>
      <xdr:row>48</xdr:row>
      <xdr:rowOff>206962</xdr:rowOff>
    </xdr:to>
    <xdr:pic>
      <xdr:nvPicPr>
        <xdr:cNvPr id="46" name="Imagen 45">
          <a:hlinkClick xmlns:r="http://schemas.openxmlformats.org/officeDocument/2006/relationships" r:id="rId17"/>
          <a:extLst>
            <a:ext uri="{FF2B5EF4-FFF2-40B4-BE49-F238E27FC236}">
              <a16:creationId xmlns:a16="http://schemas.microsoft.com/office/drawing/2014/main" id="{00000000-0008-0000-0500-00002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5908222"/>
          <a:ext cx="206962" cy="206962"/>
        </a:xfrm>
        <a:prstGeom prst="rect">
          <a:avLst/>
        </a:prstGeom>
      </xdr:spPr>
    </xdr:pic>
    <xdr:clientData/>
  </xdr:twoCellAnchor>
  <xdr:twoCellAnchor editAs="oneCell">
    <xdr:from>
      <xdr:col>1</xdr:col>
      <xdr:colOff>0</xdr:colOff>
      <xdr:row>49</xdr:row>
      <xdr:rowOff>0</xdr:rowOff>
    </xdr:from>
    <xdr:to>
      <xdr:col>1</xdr:col>
      <xdr:colOff>206962</xdr:colOff>
      <xdr:row>49</xdr:row>
      <xdr:rowOff>206962</xdr:rowOff>
    </xdr:to>
    <xdr:pic>
      <xdr:nvPicPr>
        <xdr:cNvPr id="47" name="Imagen 46">
          <a:hlinkClick xmlns:r="http://schemas.openxmlformats.org/officeDocument/2006/relationships" r:id="rId18"/>
          <a:extLst>
            <a:ext uri="{FF2B5EF4-FFF2-40B4-BE49-F238E27FC236}">
              <a16:creationId xmlns:a16="http://schemas.microsoft.com/office/drawing/2014/main" id="{00000000-0008-0000-0500-00002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7695630"/>
          <a:ext cx="206962" cy="206962"/>
        </a:xfrm>
        <a:prstGeom prst="rect">
          <a:avLst/>
        </a:prstGeom>
      </xdr:spPr>
    </xdr:pic>
    <xdr:clientData/>
  </xdr:twoCellAnchor>
  <xdr:twoCellAnchor editAs="oneCell">
    <xdr:from>
      <xdr:col>1</xdr:col>
      <xdr:colOff>0</xdr:colOff>
      <xdr:row>50</xdr:row>
      <xdr:rowOff>0</xdr:rowOff>
    </xdr:from>
    <xdr:to>
      <xdr:col>1</xdr:col>
      <xdr:colOff>206962</xdr:colOff>
      <xdr:row>50</xdr:row>
      <xdr:rowOff>206962</xdr:rowOff>
    </xdr:to>
    <xdr:pic>
      <xdr:nvPicPr>
        <xdr:cNvPr id="48" name="Imagen 47">
          <a:hlinkClick xmlns:r="http://schemas.openxmlformats.org/officeDocument/2006/relationships" r:id="rId19"/>
          <a:extLst>
            <a:ext uri="{FF2B5EF4-FFF2-40B4-BE49-F238E27FC236}">
              <a16:creationId xmlns:a16="http://schemas.microsoft.com/office/drawing/2014/main" id="{00000000-0008-0000-0500-00003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8890370"/>
          <a:ext cx="206962" cy="206962"/>
        </a:xfrm>
        <a:prstGeom prst="rect">
          <a:avLst/>
        </a:prstGeom>
      </xdr:spPr>
    </xdr:pic>
    <xdr:clientData/>
  </xdr:twoCellAnchor>
  <xdr:twoCellAnchor editAs="oneCell">
    <xdr:from>
      <xdr:col>1</xdr:col>
      <xdr:colOff>0</xdr:colOff>
      <xdr:row>51</xdr:row>
      <xdr:rowOff>0</xdr:rowOff>
    </xdr:from>
    <xdr:to>
      <xdr:col>1</xdr:col>
      <xdr:colOff>206962</xdr:colOff>
      <xdr:row>51</xdr:row>
      <xdr:rowOff>206962</xdr:rowOff>
    </xdr:to>
    <xdr:pic>
      <xdr:nvPicPr>
        <xdr:cNvPr id="49" name="Imagen 48">
          <a:extLst>
            <a:ext uri="{FF2B5EF4-FFF2-40B4-BE49-F238E27FC236}">
              <a16:creationId xmlns:a16="http://schemas.microsoft.com/office/drawing/2014/main" id="{00000000-0008-0000-0500-00003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0837704"/>
          <a:ext cx="206962" cy="206962"/>
        </a:xfrm>
        <a:prstGeom prst="rect">
          <a:avLst/>
        </a:prstGeom>
      </xdr:spPr>
    </xdr:pic>
    <xdr:clientData/>
  </xdr:twoCellAnchor>
  <xdr:twoCellAnchor editAs="oneCell">
    <xdr:from>
      <xdr:col>1</xdr:col>
      <xdr:colOff>0</xdr:colOff>
      <xdr:row>52</xdr:row>
      <xdr:rowOff>0</xdr:rowOff>
    </xdr:from>
    <xdr:to>
      <xdr:col>1</xdr:col>
      <xdr:colOff>206962</xdr:colOff>
      <xdr:row>52</xdr:row>
      <xdr:rowOff>206962</xdr:rowOff>
    </xdr:to>
    <xdr:pic>
      <xdr:nvPicPr>
        <xdr:cNvPr id="50" name="Imagen 49">
          <a:hlinkClick xmlns:r="http://schemas.openxmlformats.org/officeDocument/2006/relationships" r:id="rId20"/>
          <a:extLst>
            <a:ext uri="{FF2B5EF4-FFF2-40B4-BE49-F238E27FC236}">
              <a16:creationId xmlns:a16="http://schemas.microsoft.com/office/drawing/2014/main" id="{00000000-0008-0000-0500-00003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1787852"/>
          <a:ext cx="206962" cy="206962"/>
        </a:xfrm>
        <a:prstGeom prst="rect">
          <a:avLst/>
        </a:prstGeom>
      </xdr:spPr>
    </xdr:pic>
    <xdr:clientData/>
  </xdr:twoCellAnchor>
  <xdr:twoCellAnchor editAs="oneCell">
    <xdr:from>
      <xdr:col>1</xdr:col>
      <xdr:colOff>0</xdr:colOff>
      <xdr:row>52</xdr:row>
      <xdr:rowOff>1815629</xdr:rowOff>
    </xdr:from>
    <xdr:to>
      <xdr:col>1</xdr:col>
      <xdr:colOff>206962</xdr:colOff>
      <xdr:row>52</xdr:row>
      <xdr:rowOff>2023061</xdr:rowOff>
    </xdr:to>
    <xdr:pic>
      <xdr:nvPicPr>
        <xdr:cNvPr id="51" name="Imagen 50">
          <a:hlinkClick xmlns:r="http://schemas.openxmlformats.org/officeDocument/2006/relationships" r:id="rId20"/>
          <a:extLst>
            <a:ext uri="{FF2B5EF4-FFF2-40B4-BE49-F238E27FC236}">
              <a16:creationId xmlns:a16="http://schemas.microsoft.com/office/drawing/2014/main" id="{00000000-0008-0000-0500-00003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3603481"/>
          <a:ext cx="206962" cy="206962"/>
        </a:xfrm>
        <a:prstGeom prst="rect">
          <a:avLst/>
        </a:prstGeom>
      </xdr:spPr>
    </xdr:pic>
    <xdr:clientData/>
  </xdr:twoCellAnchor>
  <xdr:twoCellAnchor editAs="oneCell">
    <xdr:from>
      <xdr:col>1</xdr:col>
      <xdr:colOff>0</xdr:colOff>
      <xdr:row>54</xdr:row>
      <xdr:rowOff>0</xdr:rowOff>
    </xdr:from>
    <xdr:to>
      <xdr:col>1</xdr:col>
      <xdr:colOff>206962</xdr:colOff>
      <xdr:row>54</xdr:row>
      <xdr:rowOff>206962</xdr:rowOff>
    </xdr:to>
    <xdr:pic>
      <xdr:nvPicPr>
        <xdr:cNvPr id="52" name="Imagen 51">
          <a:extLst>
            <a:ext uri="{FF2B5EF4-FFF2-40B4-BE49-F238E27FC236}">
              <a16:creationId xmlns:a16="http://schemas.microsoft.com/office/drawing/2014/main" id="{00000000-0008-0000-0500-00003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5306222"/>
          <a:ext cx="206962" cy="206962"/>
        </a:xfrm>
        <a:prstGeom prst="rect">
          <a:avLst/>
        </a:prstGeom>
      </xdr:spPr>
    </xdr:pic>
    <xdr:clientData/>
  </xdr:twoCellAnchor>
  <xdr:twoCellAnchor editAs="oneCell">
    <xdr:from>
      <xdr:col>1</xdr:col>
      <xdr:colOff>0</xdr:colOff>
      <xdr:row>55</xdr:row>
      <xdr:rowOff>0</xdr:rowOff>
    </xdr:from>
    <xdr:to>
      <xdr:col>1</xdr:col>
      <xdr:colOff>206962</xdr:colOff>
      <xdr:row>55</xdr:row>
      <xdr:rowOff>206962</xdr:rowOff>
    </xdr:to>
    <xdr:pic>
      <xdr:nvPicPr>
        <xdr:cNvPr id="53" name="Imagen 52">
          <a:hlinkClick xmlns:r="http://schemas.openxmlformats.org/officeDocument/2006/relationships" r:id="rId21"/>
          <a:extLst>
            <a:ext uri="{FF2B5EF4-FFF2-40B4-BE49-F238E27FC236}">
              <a16:creationId xmlns:a16="http://schemas.microsoft.com/office/drawing/2014/main" id="{00000000-0008-0000-0500-00003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5945926"/>
          <a:ext cx="206962" cy="206962"/>
        </a:xfrm>
        <a:prstGeom prst="rect">
          <a:avLst/>
        </a:prstGeom>
      </xdr:spPr>
    </xdr:pic>
    <xdr:clientData/>
  </xdr:twoCellAnchor>
  <xdr:twoCellAnchor editAs="oneCell">
    <xdr:from>
      <xdr:col>1</xdr:col>
      <xdr:colOff>0</xdr:colOff>
      <xdr:row>56</xdr:row>
      <xdr:rowOff>0</xdr:rowOff>
    </xdr:from>
    <xdr:to>
      <xdr:col>1</xdr:col>
      <xdr:colOff>206962</xdr:colOff>
      <xdr:row>56</xdr:row>
      <xdr:rowOff>206962</xdr:rowOff>
    </xdr:to>
    <xdr:pic>
      <xdr:nvPicPr>
        <xdr:cNvPr id="54" name="Imagen 53">
          <a:hlinkClick xmlns:r="http://schemas.openxmlformats.org/officeDocument/2006/relationships" r:id="rId22"/>
          <a:extLst>
            <a:ext uri="{FF2B5EF4-FFF2-40B4-BE49-F238E27FC236}">
              <a16:creationId xmlns:a16="http://schemas.microsoft.com/office/drawing/2014/main" id="{00000000-0008-0000-0500-00003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7140667"/>
          <a:ext cx="206962" cy="206962"/>
        </a:xfrm>
        <a:prstGeom prst="rect">
          <a:avLst/>
        </a:prstGeom>
      </xdr:spPr>
    </xdr:pic>
    <xdr:clientData/>
  </xdr:twoCellAnchor>
  <xdr:twoCellAnchor editAs="oneCell">
    <xdr:from>
      <xdr:col>1</xdr:col>
      <xdr:colOff>0</xdr:colOff>
      <xdr:row>56</xdr:row>
      <xdr:rowOff>1194740</xdr:rowOff>
    </xdr:from>
    <xdr:to>
      <xdr:col>1</xdr:col>
      <xdr:colOff>206962</xdr:colOff>
      <xdr:row>57</xdr:row>
      <xdr:rowOff>206961</xdr:rowOff>
    </xdr:to>
    <xdr:pic>
      <xdr:nvPicPr>
        <xdr:cNvPr id="55" name="Imagen 54">
          <a:hlinkClick xmlns:r="http://schemas.openxmlformats.org/officeDocument/2006/relationships" r:id="rId23"/>
          <a:extLst>
            <a:ext uri="{FF2B5EF4-FFF2-40B4-BE49-F238E27FC236}">
              <a16:creationId xmlns:a16="http://schemas.microsoft.com/office/drawing/2014/main" id="{00000000-0008-0000-0500-00003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8335407"/>
          <a:ext cx="206962" cy="206962"/>
        </a:xfrm>
        <a:prstGeom prst="rect">
          <a:avLst/>
        </a:prstGeom>
      </xdr:spPr>
    </xdr:pic>
    <xdr:clientData/>
  </xdr:twoCellAnchor>
  <xdr:twoCellAnchor editAs="oneCell">
    <xdr:from>
      <xdr:col>1</xdr:col>
      <xdr:colOff>0</xdr:colOff>
      <xdr:row>58</xdr:row>
      <xdr:rowOff>0</xdr:rowOff>
    </xdr:from>
    <xdr:to>
      <xdr:col>1</xdr:col>
      <xdr:colOff>206962</xdr:colOff>
      <xdr:row>58</xdr:row>
      <xdr:rowOff>206962</xdr:rowOff>
    </xdr:to>
    <xdr:pic>
      <xdr:nvPicPr>
        <xdr:cNvPr id="56" name="Imagen 55">
          <a:hlinkClick xmlns:r="http://schemas.openxmlformats.org/officeDocument/2006/relationships" r:id="rId24"/>
          <a:extLst>
            <a:ext uri="{FF2B5EF4-FFF2-40B4-BE49-F238E27FC236}">
              <a16:creationId xmlns:a16="http://schemas.microsoft.com/office/drawing/2014/main" id="{00000000-0008-0000-0500-00003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9530148"/>
          <a:ext cx="206962" cy="206962"/>
        </a:xfrm>
        <a:prstGeom prst="rect">
          <a:avLst/>
        </a:prstGeom>
      </xdr:spPr>
    </xdr:pic>
    <xdr:clientData/>
  </xdr:twoCellAnchor>
  <xdr:twoCellAnchor editAs="oneCell">
    <xdr:from>
      <xdr:col>1</xdr:col>
      <xdr:colOff>0</xdr:colOff>
      <xdr:row>59</xdr:row>
      <xdr:rowOff>0</xdr:rowOff>
    </xdr:from>
    <xdr:to>
      <xdr:col>1</xdr:col>
      <xdr:colOff>206962</xdr:colOff>
      <xdr:row>59</xdr:row>
      <xdr:rowOff>206962</xdr:rowOff>
    </xdr:to>
    <xdr:pic>
      <xdr:nvPicPr>
        <xdr:cNvPr id="57" name="Imagen 56">
          <a:hlinkClick xmlns:r="http://schemas.openxmlformats.org/officeDocument/2006/relationships" r:id="rId25"/>
          <a:extLst>
            <a:ext uri="{FF2B5EF4-FFF2-40B4-BE49-F238E27FC236}">
              <a16:creationId xmlns:a16="http://schemas.microsoft.com/office/drawing/2014/main" id="{00000000-0008-0000-0500-00003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0724889"/>
          <a:ext cx="206962" cy="206962"/>
        </a:xfrm>
        <a:prstGeom prst="rect">
          <a:avLst/>
        </a:prstGeom>
      </xdr:spPr>
    </xdr:pic>
    <xdr:clientData/>
  </xdr:twoCellAnchor>
  <xdr:twoCellAnchor editAs="oneCell">
    <xdr:from>
      <xdr:col>1</xdr:col>
      <xdr:colOff>0</xdr:colOff>
      <xdr:row>60</xdr:row>
      <xdr:rowOff>0</xdr:rowOff>
    </xdr:from>
    <xdr:to>
      <xdr:col>1</xdr:col>
      <xdr:colOff>206962</xdr:colOff>
      <xdr:row>60</xdr:row>
      <xdr:rowOff>206962</xdr:rowOff>
    </xdr:to>
    <xdr:pic>
      <xdr:nvPicPr>
        <xdr:cNvPr id="58" name="Imagen 57">
          <a:extLst>
            <a:ext uri="{FF2B5EF4-FFF2-40B4-BE49-F238E27FC236}">
              <a16:creationId xmlns:a16="http://schemas.microsoft.com/office/drawing/2014/main" id="{00000000-0008-0000-0500-00003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1919630"/>
          <a:ext cx="206962" cy="206962"/>
        </a:xfrm>
        <a:prstGeom prst="rect">
          <a:avLst/>
        </a:prstGeom>
      </xdr:spPr>
    </xdr:pic>
    <xdr:clientData/>
  </xdr:twoCellAnchor>
  <xdr:twoCellAnchor editAs="oneCell">
    <xdr:from>
      <xdr:col>1</xdr:col>
      <xdr:colOff>0</xdr:colOff>
      <xdr:row>61</xdr:row>
      <xdr:rowOff>0</xdr:rowOff>
    </xdr:from>
    <xdr:to>
      <xdr:col>1</xdr:col>
      <xdr:colOff>206962</xdr:colOff>
      <xdr:row>61</xdr:row>
      <xdr:rowOff>206962</xdr:rowOff>
    </xdr:to>
    <xdr:pic>
      <xdr:nvPicPr>
        <xdr:cNvPr id="59" name="Imagen 58">
          <a:hlinkClick xmlns:r="http://schemas.openxmlformats.org/officeDocument/2006/relationships" r:id="rId26"/>
          <a:extLst>
            <a:ext uri="{FF2B5EF4-FFF2-40B4-BE49-F238E27FC236}">
              <a16:creationId xmlns:a16="http://schemas.microsoft.com/office/drawing/2014/main" id="{00000000-0008-0000-0500-00003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3114370"/>
          <a:ext cx="206962" cy="206962"/>
        </a:xfrm>
        <a:prstGeom prst="rect">
          <a:avLst/>
        </a:prstGeom>
      </xdr:spPr>
    </xdr:pic>
    <xdr:clientData/>
  </xdr:twoCellAnchor>
  <xdr:twoCellAnchor editAs="oneCell">
    <xdr:from>
      <xdr:col>1</xdr:col>
      <xdr:colOff>0</xdr:colOff>
      <xdr:row>62</xdr:row>
      <xdr:rowOff>0</xdr:rowOff>
    </xdr:from>
    <xdr:to>
      <xdr:col>1</xdr:col>
      <xdr:colOff>206962</xdr:colOff>
      <xdr:row>62</xdr:row>
      <xdr:rowOff>206962</xdr:rowOff>
    </xdr:to>
    <xdr:pic>
      <xdr:nvPicPr>
        <xdr:cNvPr id="60" name="Imagen 59">
          <a:hlinkClick xmlns:r="http://schemas.openxmlformats.org/officeDocument/2006/relationships" r:id="rId27"/>
          <a:extLst>
            <a:ext uri="{FF2B5EF4-FFF2-40B4-BE49-F238E27FC236}">
              <a16:creationId xmlns:a16="http://schemas.microsoft.com/office/drawing/2014/main" id="{00000000-0008-0000-0500-00003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4309111"/>
          <a:ext cx="206962" cy="206962"/>
        </a:xfrm>
        <a:prstGeom prst="rect">
          <a:avLst/>
        </a:prstGeom>
      </xdr:spPr>
    </xdr:pic>
    <xdr:clientData/>
  </xdr:twoCellAnchor>
  <xdr:twoCellAnchor editAs="oneCell">
    <xdr:from>
      <xdr:col>1</xdr:col>
      <xdr:colOff>0</xdr:colOff>
      <xdr:row>63</xdr:row>
      <xdr:rowOff>0</xdr:rowOff>
    </xdr:from>
    <xdr:to>
      <xdr:col>1</xdr:col>
      <xdr:colOff>206962</xdr:colOff>
      <xdr:row>63</xdr:row>
      <xdr:rowOff>206962</xdr:rowOff>
    </xdr:to>
    <xdr:pic>
      <xdr:nvPicPr>
        <xdr:cNvPr id="61" name="Imagen 60">
          <a:hlinkClick xmlns:r="http://schemas.openxmlformats.org/officeDocument/2006/relationships" r:id="rId28"/>
          <a:extLst>
            <a:ext uri="{FF2B5EF4-FFF2-40B4-BE49-F238E27FC236}">
              <a16:creationId xmlns:a16="http://schemas.microsoft.com/office/drawing/2014/main" id="{00000000-0008-0000-0500-00003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5503852"/>
          <a:ext cx="206962" cy="206962"/>
        </a:xfrm>
        <a:prstGeom prst="rect">
          <a:avLst/>
        </a:prstGeom>
      </xdr:spPr>
    </xdr:pic>
    <xdr:clientData/>
  </xdr:twoCellAnchor>
  <xdr:twoCellAnchor editAs="oneCell">
    <xdr:from>
      <xdr:col>1</xdr:col>
      <xdr:colOff>0</xdr:colOff>
      <xdr:row>64</xdr:row>
      <xdr:rowOff>0</xdr:rowOff>
    </xdr:from>
    <xdr:to>
      <xdr:col>1</xdr:col>
      <xdr:colOff>206962</xdr:colOff>
      <xdr:row>64</xdr:row>
      <xdr:rowOff>206962</xdr:rowOff>
    </xdr:to>
    <xdr:pic>
      <xdr:nvPicPr>
        <xdr:cNvPr id="62" name="Imagen 61">
          <a:hlinkClick xmlns:r="http://schemas.openxmlformats.org/officeDocument/2006/relationships" r:id="rId29"/>
          <a:extLst>
            <a:ext uri="{FF2B5EF4-FFF2-40B4-BE49-F238E27FC236}">
              <a16:creationId xmlns:a16="http://schemas.microsoft.com/office/drawing/2014/main" id="{00000000-0008-0000-0500-00003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6698593"/>
          <a:ext cx="206962" cy="206962"/>
        </a:xfrm>
        <a:prstGeom prst="rect">
          <a:avLst/>
        </a:prstGeom>
      </xdr:spPr>
    </xdr:pic>
    <xdr:clientData/>
  </xdr:twoCellAnchor>
  <xdr:twoCellAnchor editAs="oneCell">
    <xdr:from>
      <xdr:col>1</xdr:col>
      <xdr:colOff>0</xdr:colOff>
      <xdr:row>65</xdr:row>
      <xdr:rowOff>0</xdr:rowOff>
    </xdr:from>
    <xdr:to>
      <xdr:col>1</xdr:col>
      <xdr:colOff>206962</xdr:colOff>
      <xdr:row>65</xdr:row>
      <xdr:rowOff>206962</xdr:rowOff>
    </xdr:to>
    <xdr:pic>
      <xdr:nvPicPr>
        <xdr:cNvPr id="63" name="Imagen 62">
          <a:hlinkClick xmlns:r="http://schemas.openxmlformats.org/officeDocument/2006/relationships" r:id="rId30"/>
          <a:extLst>
            <a:ext uri="{FF2B5EF4-FFF2-40B4-BE49-F238E27FC236}">
              <a16:creationId xmlns:a16="http://schemas.microsoft.com/office/drawing/2014/main" id="{00000000-0008-0000-0500-00003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7893333"/>
          <a:ext cx="206962" cy="206962"/>
        </a:xfrm>
        <a:prstGeom prst="rect">
          <a:avLst/>
        </a:prstGeom>
      </xdr:spPr>
    </xdr:pic>
    <xdr:clientData/>
  </xdr:twoCellAnchor>
  <xdr:twoCellAnchor editAs="oneCell">
    <xdr:from>
      <xdr:col>1</xdr:col>
      <xdr:colOff>0</xdr:colOff>
      <xdr:row>66</xdr:row>
      <xdr:rowOff>0</xdr:rowOff>
    </xdr:from>
    <xdr:to>
      <xdr:col>1</xdr:col>
      <xdr:colOff>206962</xdr:colOff>
      <xdr:row>66</xdr:row>
      <xdr:rowOff>206962</xdr:rowOff>
    </xdr:to>
    <xdr:pic>
      <xdr:nvPicPr>
        <xdr:cNvPr id="64" name="Imagen 63">
          <a:extLst>
            <a:ext uri="{FF2B5EF4-FFF2-40B4-BE49-F238E27FC236}">
              <a16:creationId xmlns:a16="http://schemas.microsoft.com/office/drawing/2014/main" id="{00000000-0008-0000-0500-00004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9088074"/>
          <a:ext cx="206962" cy="206962"/>
        </a:xfrm>
        <a:prstGeom prst="rect">
          <a:avLst/>
        </a:prstGeom>
      </xdr:spPr>
    </xdr:pic>
    <xdr:clientData/>
  </xdr:twoCellAnchor>
  <xdr:twoCellAnchor editAs="oneCell">
    <xdr:from>
      <xdr:col>1</xdr:col>
      <xdr:colOff>0</xdr:colOff>
      <xdr:row>67</xdr:row>
      <xdr:rowOff>0</xdr:rowOff>
    </xdr:from>
    <xdr:to>
      <xdr:col>1</xdr:col>
      <xdr:colOff>206962</xdr:colOff>
      <xdr:row>67</xdr:row>
      <xdr:rowOff>206962</xdr:rowOff>
    </xdr:to>
    <xdr:pic>
      <xdr:nvPicPr>
        <xdr:cNvPr id="65" name="Imagen 64">
          <a:extLst>
            <a:ext uri="{FF2B5EF4-FFF2-40B4-BE49-F238E27FC236}">
              <a16:creationId xmlns:a16="http://schemas.microsoft.com/office/drawing/2014/main" id="{00000000-0008-0000-0500-00004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80282815"/>
          <a:ext cx="206962" cy="206962"/>
        </a:xfrm>
        <a:prstGeom prst="rect">
          <a:avLst/>
        </a:prstGeom>
      </xdr:spPr>
    </xdr:pic>
    <xdr:clientData/>
  </xdr:twoCellAnchor>
  <xdr:twoCellAnchor editAs="oneCell">
    <xdr:from>
      <xdr:col>1</xdr:col>
      <xdr:colOff>0</xdr:colOff>
      <xdr:row>68</xdr:row>
      <xdr:rowOff>0</xdr:rowOff>
    </xdr:from>
    <xdr:to>
      <xdr:col>1</xdr:col>
      <xdr:colOff>206962</xdr:colOff>
      <xdr:row>68</xdr:row>
      <xdr:rowOff>206962</xdr:rowOff>
    </xdr:to>
    <xdr:pic>
      <xdr:nvPicPr>
        <xdr:cNvPr id="66" name="Imagen 65">
          <a:hlinkClick xmlns:r="http://schemas.openxmlformats.org/officeDocument/2006/relationships" r:id="rId31"/>
          <a:extLst>
            <a:ext uri="{FF2B5EF4-FFF2-40B4-BE49-F238E27FC236}">
              <a16:creationId xmlns:a16="http://schemas.microsoft.com/office/drawing/2014/main" id="{00000000-0008-0000-0500-00004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81477556"/>
          <a:ext cx="206962" cy="206962"/>
        </a:xfrm>
        <a:prstGeom prst="rect">
          <a:avLst/>
        </a:prstGeom>
      </xdr:spPr>
    </xdr:pic>
    <xdr:clientData/>
  </xdr:twoCellAnchor>
  <xdr:twoCellAnchor>
    <xdr:from>
      <xdr:col>2</xdr:col>
      <xdr:colOff>4515556</xdr:colOff>
      <xdr:row>69</xdr:row>
      <xdr:rowOff>9408</xdr:rowOff>
    </xdr:from>
    <xdr:to>
      <xdr:col>3</xdr:col>
      <xdr:colOff>15122</xdr:colOff>
      <xdr:row>70</xdr:row>
      <xdr:rowOff>158514</xdr:rowOff>
    </xdr:to>
    <xdr:grpSp>
      <xdr:nvGrpSpPr>
        <xdr:cNvPr id="67" name="Agrupar 66">
          <a:hlinkClick xmlns:r="http://schemas.openxmlformats.org/officeDocument/2006/relationships" r:id="rId32"/>
          <a:extLst>
            <a:ext uri="{FF2B5EF4-FFF2-40B4-BE49-F238E27FC236}">
              <a16:creationId xmlns:a16="http://schemas.microsoft.com/office/drawing/2014/main" id="{00000000-0008-0000-0500-000043000000}"/>
            </a:ext>
          </a:extLst>
        </xdr:cNvPr>
        <xdr:cNvGrpSpPr/>
      </xdr:nvGrpSpPr>
      <xdr:grpSpPr>
        <a:xfrm>
          <a:off x="6758884" y="86103216"/>
          <a:ext cx="351982" cy="399042"/>
          <a:chOff x="12324554" y="48477"/>
          <a:chExt cx="1453168" cy="813914"/>
        </a:xfrm>
      </xdr:grpSpPr>
      <xdr:sp macro="" textlink="">
        <xdr:nvSpPr>
          <xdr:cNvPr id="68" name="Rectángulo redondeado 67">
            <a:extLst>
              <a:ext uri="{FF2B5EF4-FFF2-40B4-BE49-F238E27FC236}">
                <a16:creationId xmlns:a16="http://schemas.microsoft.com/office/drawing/2014/main" id="{00000000-0008-0000-0500-000044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2">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69" name="Rectángulo redondeado 68">
            <a:extLst>
              <a:ext uri="{FF2B5EF4-FFF2-40B4-BE49-F238E27FC236}">
                <a16:creationId xmlns:a16="http://schemas.microsoft.com/office/drawing/2014/main" id="{00000000-0008-0000-0500-000045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3</xdr:col>
      <xdr:colOff>38100</xdr:colOff>
      <xdr:row>7</xdr:row>
      <xdr:rowOff>0</xdr:rowOff>
    </xdr:from>
    <xdr:to>
      <xdr:col>3</xdr:col>
      <xdr:colOff>937518</xdr:colOff>
      <xdr:row>7</xdr:row>
      <xdr:rowOff>389465</xdr:rowOff>
    </xdr:to>
    <xdr:grpSp>
      <xdr:nvGrpSpPr>
        <xdr:cNvPr id="70" name="Agrupar 69">
          <a:hlinkClick xmlns:r="http://schemas.openxmlformats.org/officeDocument/2006/relationships" r:id="rId33"/>
          <a:extLst>
            <a:ext uri="{FF2B5EF4-FFF2-40B4-BE49-F238E27FC236}">
              <a16:creationId xmlns:a16="http://schemas.microsoft.com/office/drawing/2014/main" id="{00000000-0008-0000-0500-000046000000}"/>
            </a:ext>
          </a:extLst>
        </xdr:cNvPr>
        <xdr:cNvGrpSpPr/>
      </xdr:nvGrpSpPr>
      <xdr:grpSpPr>
        <a:xfrm>
          <a:off x="7133844" y="2273808"/>
          <a:ext cx="899418" cy="389465"/>
          <a:chOff x="12324554" y="48477"/>
          <a:chExt cx="1453168" cy="813914"/>
        </a:xfrm>
      </xdr:grpSpPr>
      <xdr:sp macro="" textlink="">
        <xdr:nvSpPr>
          <xdr:cNvPr id="71" name="Rectángulo redondeado 70">
            <a:extLst>
              <a:ext uri="{FF2B5EF4-FFF2-40B4-BE49-F238E27FC236}">
                <a16:creationId xmlns:a16="http://schemas.microsoft.com/office/drawing/2014/main" id="{00000000-0008-0000-0500-000047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2">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72" name="Rectángulo redondeado 71">
            <a:extLst>
              <a:ext uri="{FF2B5EF4-FFF2-40B4-BE49-F238E27FC236}">
                <a16:creationId xmlns:a16="http://schemas.microsoft.com/office/drawing/2014/main" id="{00000000-0008-0000-0500-000048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editAs="oneCell">
    <xdr:from>
      <xdr:col>0</xdr:col>
      <xdr:colOff>0</xdr:colOff>
      <xdr:row>0</xdr:row>
      <xdr:rowOff>0</xdr:rowOff>
    </xdr:from>
    <xdr:to>
      <xdr:col>2</xdr:col>
      <xdr:colOff>622300</xdr:colOff>
      <xdr:row>4</xdr:row>
      <xdr:rowOff>177247</xdr:rowOff>
    </xdr:to>
    <xdr:pic>
      <xdr:nvPicPr>
        <xdr:cNvPr id="73" name="Picture 1" descr="Resultado de imagen para logo usaid">
          <a:extLst>
            <a:ext uri="{FF2B5EF4-FFF2-40B4-BE49-F238E27FC236}">
              <a16:creationId xmlns:a16="http://schemas.microsoft.com/office/drawing/2014/main" id="{00000000-0008-0000-0500-000049000000}"/>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0" y="0"/>
          <a:ext cx="3111500" cy="11593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304800</xdr:colOff>
      <xdr:row>1</xdr:row>
      <xdr:rowOff>284480</xdr:rowOff>
    </xdr:from>
    <xdr:to>
      <xdr:col>17</xdr:col>
      <xdr:colOff>254000</xdr:colOff>
      <xdr:row>11</xdr:row>
      <xdr:rowOff>419100</xdr:rowOff>
    </xdr:to>
    <xdr:graphicFrame macro="">
      <xdr:nvGraphicFramePr>
        <xdr:cNvPr id="2" name="Gráfico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673100</xdr:colOff>
      <xdr:row>0</xdr:row>
      <xdr:rowOff>406400</xdr:rowOff>
    </xdr:from>
    <xdr:to>
      <xdr:col>22</xdr:col>
      <xdr:colOff>33020</xdr:colOff>
      <xdr:row>12</xdr:row>
      <xdr:rowOff>76200</xdr:rowOff>
    </xdr:to>
    <xdr:graphicFrame macro="">
      <xdr:nvGraphicFramePr>
        <xdr:cNvPr id="3" name="Gráfico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114300</xdr:colOff>
      <xdr:row>0</xdr:row>
      <xdr:rowOff>203200</xdr:rowOff>
    </xdr:from>
    <xdr:to>
      <xdr:col>24</xdr:col>
      <xdr:colOff>264418</xdr:colOff>
      <xdr:row>1</xdr:row>
      <xdr:rowOff>118532</xdr:rowOff>
    </xdr:to>
    <xdr:grpSp>
      <xdr:nvGrpSpPr>
        <xdr:cNvPr id="4" name="Agrupar 3">
          <a:hlinkClick xmlns:r="http://schemas.openxmlformats.org/officeDocument/2006/relationships" r:id="rId3"/>
          <a:extLst>
            <a:ext uri="{FF2B5EF4-FFF2-40B4-BE49-F238E27FC236}">
              <a16:creationId xmlns:a16="http://schemas.microsoft.com/office/drawing/2014/main" id="{00000000-0008-0000-1A00-000004000000}"/>
            </a:ext>
          </a:extLst>
        </xdr:cNvPr>
        <xdr:cNvGrpSpPr/>
      </xdr:nvGrpSpPr>
      <xdr:grpSpPr>
        <a:xfrm>
          <a:off x="13647420" y="203200"/>
          <a:ext cx="820678" cy="395392"/>
          <a:chOff x="12324554" y="48477"/>
          <a:chExt cx="1453168" cy="813914"/>
        </a:xfrm>
      </xdr:grpSpPr>
      <xdr:sp macro="" textlink="">
        <xdr:nvSpPr>
          <xdr:cNvPr id="5" name="Rectángulo redondeado 4">
            <a:extLst>
              <a:ext uri="{FF2B5EF4-FFF2-40B4-BE49-F238E27FC236}">
                <a16:creationId xmlns:a16="http://schemas.microsoft.com/office/drawing/2014/main" id="{00000000-0008-0000-1A00-000005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4">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6" name="Rectángulo redondeado 5">
            <a:extLst>
              <a:ext uri="{FF2B5EF4-FFF2-40B4-BE49-F238E27FC236}">
                <a16:creationId xmlns:a16="http://schemas.microsoft.com/office/drawing/2014/main" id="{00000000-0008-0000-1A00-000006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20</xdr:col>
      <xdr:colOff>584200</xdr:colOff>
      <xdr:row>175</xdr:row>
      <xdr:rowOff>12700</xdr:rowOff>
    </xdr:from>
    <xdr:to>
      <xdr:col>21</xdr:col>
      <xdr:colOff>658118</xdr:colOff>
      <xdr:row>177</xdr:row>
      <xdr:rowOff>55032</xdr:rowOff>
    </xdr:to>
    <xdr:grpSp>
      <xdr:nvGrpSpPr>
        <xdr:cNvPr id="7" name="Agrupar 6">
          <a:hlinkClick xmlns:r="http://schemas.openxmlformats.org/officeDocument/2006/relationships" r:id="rId3"/>
          <a:extLst>
            <a:ext uri="{FF2B5EF4-FFF2-40B4-BE49-F238E27FC236}">
              <a16:creationId xmlns:a16="http://schemas.microsoft.com/office/drawing/2014/main" id="{00000000-0008-0000-1A00-000007000000}"/>
            </a:ext>
          </a:extLst>
        </xdr:cNvPr>
        <xdr:cNvGrpSpPr/>
      </xdr:nvGrpSpPr>
      <xdr:grpSpPr>
        <a:xfrm>
          <a:off x="12707620" y="92748100"/>
          <a:ext cx="813058" cy="408092"/>
          <a:chOff x="12324554" y="48477"/>
          <a:chExt cx="1453168" cy="813914"/>
        </a:xfrm>
      </xdr:grpSpPr>
      <xdr:sp macro="" textlink="">
        <xdr:nvSpPr>
          <xdr:cNvPr id="8" name="Rectángulo redondeado 7">
            <a:extLst>
              <a:ext uri="{FF2B5EF4-FFF2-40B4-BE49-F238E27FC236}">
                <a16:creationId xmlns:a16="http://schemas.microsoft.com/office/drawing/2014/main" id="{00000000-0008-0000-1A00-000008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4">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9" name="Rectángulo redondeado 8">
            <a:extLst>
              <a:ext uri="{FF2B5EF4-FFF2-40B4-BE49-F238E27FC236}">
                <a16:creationId xmlns:a16="http://schemas.microsoft.com/office/drawing/2014/main" id="{00000000-0008-0000-1A00-000009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22</xdr:col>
      <xdr:colOff>114300</xdr:colOff>
      <xdr:row>0</xdr:row>
      <xdr:rowOff>203200</xdr:rowOff>
    </xdr:from>
    <xdr:to>
      <xdr:col>24</xdr:col>
      <xdr:colOff>264418</xdr:colOff>
      <xdr:row>1</xdr:row>
      <xdr:rowOff>118532</xdr:rowOff>
    </xdr:to>
    <xdr:grpSp>
      <xdr:nvGrpSpPr>
        <xdr:cNvPr id="10" name="Agrupar 9">
          <a:hlinkClick xmlns:r="http://schemas.openxmlformats.org/officeDocument/2006/relationships" r:id="rId3"/>
          <a:extLst>
            <a:ext uri="{FF2B5EF4-FFF2-40B4-BE49-F238E27FC236}">
              <a16:creationId xmlns:a16="http://schemas.microsoft.com/office/drawing/2014/main" id="{00000000-0008-0000-1A00-00000A000000}"/>
            </a:ext>
          </a:extLst>
        </xdr:cNvPr>
        <xdr:cNvGrpSpPr/>
      </xdr:nvGrpSpPr>
      <xdr:grpSpPr>
        <a:xfrm>
          <a:off x="13647420" y="203200"/>
          <a:ext cx="820678" cy="395392"/>
          <a:chOff x="12324554" y="48477"/>
          <a:chExt cx="1453168" cy="813914"/>
        </a:xfrm>
      </xdr:grpSpPr>
      <xdr:sp macro="" textlink="">
        <xdr:nvSpPr>
          <xdr:cNvPr id="11" name="Rectángulo redondeado 10">
            <a:extLst>
              <a:ext uri="{FF2B5EF4-FFF2-40B4-BE49-F238E27FC236}">
                <a16:creationId xmlns:a16="http://schemas.microsoft.com/office/drawing/2014/main" id="{00000000-0008-0000-1A00-00000B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4">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12" name="Rectángulo redondeado 11">
            <a:extLst>
              <a:ext uri="{FF2B5EF4-FFF2-40B4-BE49-F238E27FC236}">
                <a16:creationId xmlns:a16="http://schemas.microsoft.com/office/drawing/2014/main" id="{00000000-0008-0000-1A00-00000C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37</xdr:row>
      <xdr:rowOff>0</xdr:rowOff>
    </xdr:from>
    <xdr:to>
      <xdr:col>1</xdr:col>
      <xdr:colOff>899418</xdr:colOff>
      <xdr:row>39</xdr:row>
      <xdr:rowOff>38099</xdr:rowOff>
    </xdr:to>
    <xdr:grpSp>
      <xdr:nvGrpSpPr>
        <xdr:cNvPr id="2" name="Agrupar 1">
          <a:hlinkClick xmlns:r="http://schemas.openxmlformats.org/officeDocument/2006/relationships" r:id="rId1"/>
          <a:extLst>
            <a:ext uri="{FF2B5EF4-FFF2-40B4-BE49-F238E27FC236}">
              <a16:creationId xmlns:a16="http://schemas.microsoft.com/office/drawing/2014/main" id="{00000000-0008-0000-1C00-000002000000}"/>
            </a:ext>
          </a:extLst>
        </xdr:cNvPr>
        <xdr:cNvGrpSpPr/>
      </xdr:nvGrpSpPr>
      <xdr:grpSpPr>
        <a:xfrm>
          <a:off x="304800" y="37807392"/>
          <a:ext cx="899418" cy="403859"/>
          <a:chOff x="12324554" y="48477"/>
          <a:chExt cx="1453168" cy="813914"/>
        </a:xfrm>
      </xdr:grpSpPr>
      <xdr:sp macro="" textlink="">
        <xdr:nvSpPr>
          <xdr:cNvPr id="3" name="Rectángulo redondeado 2">
            <a:extLst>
              <a:ext uri="{FF2B5EF4-FFF2-40B4-BE49-F238E27FC236}">
                <a16:creationId xmlns:a16="http://schemas.microsoft.com/office/drawing/2014/main" id="{00000000-0008-0000-1C00-000003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2">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4" name="Rectángulo redondeado 3">
            <a:extLst>
              <a:ext uri="{FF2B5EF4-FFF2-40B4-BE49-F238E27FC236}">
                <a16:creationId xmlns:a16="http://schemas.microsoft.com/office/drawing/2014/main" id="{00000000-0008-0000-1C00-000004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165100</xdr:colOff>
      <xdr:row>19</xdr:row>
      <xdr:rowOff>1968500</xdr:rowOff>
    </xdr:from>
    <xdr:to>
      <xdr:col>25</xdr:col>
      <xdr:colOff>152400</xdr:colOff>
      <xdr:row>20</xdr:row>
      <xdr:rowOff>12699</xdr:rowOff>
    </xdr:to>
    <xdr:grpSp>
      <xdr:nvGrpSpPr>
        <xdr:cNvPr id="2" name="Agrupar 1">
          <a:hlinkClick xmlns:r="http://schemas.openxmlformats.org/officeDocument/2006/relationships" r:id="rId1"/>
          <a:extLst>
            <a:ext uri="{FF2B5EF4-FFF2-40B4-BE49-F238E27FC236}">
              <a16:creationId xmlns:a16="http://schemas.microsoft.com/office/drawing/2014/main" id="{00000000-0008-0000-1D00-000002000000}"/>
            </a:ext>
          </a:extLst>
        </xdr:cNvPr>
        <xdr:cNvGrpSpPr/>
      </xdr:nvGrpSpPr>
      <xdr:grpSpPr>
        <a:xfrm>
          <a:off x="13865860" y="9984740"/>
          <a:ext cx="795020" cy="391159"/>
          <a:chOff x="12324554" y="48477"/>
          <a:chExt cx="1453168" cy="813914"/>
        </a:xfrm>
      </xdr:grpSpPr>
      <xdr:sp macro="" textlink="">
        <xdr:nvSpPr>
          <xdr:cNvPr id="3" name="Rectángulo redondeado 2">
            <a:extLst>
              <a:ext uri="{FF2B5EF4-FFF2-40B4-BE49-F238E27FC236}">
                <a16:creationId xmlns:a16="http://schemas.microsoft.com/office/drawing/2014/main" id="{00000000-0008-0000-1D00-000003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2">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4" name="Rectángulo redondeado 3">
            <a:extLst>
              <a:ext uri="{FF2B5EF4-FFF2-40B4-BE49-F238E27FC236}">
                <a16:creationId xmlns:a16="http://schemas.microsoft.com/office/drawing/2014/main" id="{00000000-0008-0000-1D00-000004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2</xdr:col>
      <xdr:colOff>88900</xdr:colOff>
      <xdr:row>1</xdr:row>
      <xdr:rowOff>50800</xdr:rowOff>
    </xdr:from>
    <xdr:to>
      <xdr:col>8</xdr:col>
      <xdr:colOff>1092200</xdr:colOff>
      <xdr:row>8</xdr:row>
      <xdr:rowOff>134620</xdr:rowOff>
    </xdr:to>
    <xdr:graphicFrame macro="">
      <xdr:nvGraphicFramePr>
        <xdr:cNvPr id="5" name="Gráfico 4">
          <a:extLst>
            <a:ext uri="{FF2B5EF4-FFF2-40B4-BE49-F238E27FC236}">
              <a16:creationId xmlns:a16="http://schemas.microsoft.com/office/drawing/2014/main" id="{00000000-0008-0000-1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520700</xdr:colOff>
      <xdr:row>15</xdr:row>
      <xdr:rowOff>292100</xdr:rowOff>
    </xdr:from>
    <xdr:to>
      <xdr:col>23</xdr:col>
      <xdr:colOff>393700</xdr:colOff>
      <xdr:row>19</xdr:row>
      <xdr:rowOff>2273300</xdr:rowOff>
    </xdr:to>
    <xdr:graphicFrame macro="">
      <xdr:nvGraphicFramePr>
        <xdr:cNvPr id="6" name="Gráfico 5">
          <a:extLst>
            <a:ext uri="{FF2B5EF4-FFF2-40B4-BE49-F238E27FC236}">
              <a16:creationId xmlns:a16="http://schemas.microsoft.com/office/drawing/2014/main" id="{00000000-0008-0000-1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0" tint="-0.249977111117893"/>
    <pageSetUpPr fitToPage="1"/>
  </sheetPr>
  <dimension ref="B1:M40"/>
  <sheetViews>
    <sheetView showGridLines="0" tabSelected="1" zoomScaleNormal="100" zoomScaleSheetLayoutView="100" workbookViewId="0">
      <selection activeCell="C33" sqref="C33"/>
    </sheetView>
  </sheetViews>
  <sheetFormatPr defaultColWidth="9.33203125" defaultRowHeight="19.8"/>
  <cols>
    <col min="1" max="1" width="2.77734375" style="10" customWidth="1"/>
    <col min="2" max="2" width="3.33203125" style="10" customWidth="1"/>
    <col min="3" max="3" width="28" style="10" customWidth="1"/>
    <col min="4" max="4" width="27.44140625" style="10" customWidth="1"/>
    <col min="5" max="5" width="31.21875" style="10" customWidth="1"/>
    <col min="6" max="6" width="20.6640625" style="10" customWidth="1"/>
    <col min="7" max="7" width="2.77734375" style="10" customWidth="1"/>
    <col min="8" max="8" width="44.44140625" style="10" customWidth="1"/>
    <col min="9" max="16384" width="9.33203125" style="10"/>
  </cols>
  <sheetData>
    <row r="1" spans="2:13" ht="19.05" customHeight="1">
      <c r="B1" s="36"/>
      <c r="C1" s="37"/>
      <c r="D1" s="37"/>
      <c r="E1" s="37"/>
      <c r="F1" s="38"/>
      <c r="G1" s="39"/>
      <c r="H1" s="11"/>
      <c r="I1" s="11"/>
    </row>
    <row r="2" spans="2:13" ht="19.05" customHeight="1">
      <c r="B2" s="40"/>
      <c r="C2" s="41"/>
      <c r="D2" s="41"/>
      <c r="E2" s="41"/>
      <c r="F2" s="42"/>
      <c r="G2" s="43"/>
      <c r="H2" s="11"/>
      <c r="I2" s="11"/>
    </row>
    <row r="3" spans="2:13" ht="19.05" customHeight="1">
      <c r="B3" s="40"/>
      <c r="C3" s="41"/>
      <c r="D3" s="41"/>
      <c r="E3" s="41"/>
      <c r="F3" s="42"/>
      <c r="G3" s="43"/>
      <c r="H3" s="11"/>
      <c r="I3" s="11"/>
    </row>
    <row r="4" spans="2:13" ht="19.05" customHeight="1">
      <c r="B4" s="40"/>
      <c r="C4" s="41"/>
      <c r="D4" s="41"/>
      <c r="E4" s="41"/>
      <c r="F4" s="42"/>
      <c r="G4" s="43"/>
      <c r="H4" s="11"/>
      <c r="I4" s="11"/>
    </row>
    <row r="5" spans="2:13" ht="19.05" customHeight="1">
      <c r="B5" s="40"/>
      <c r="C5" s="41"/>
      <c r="D5" s="41"/>
      <c r="E5" s="41"/>
      <c r="F5" s="42"/>
      <c r="G5" s="43"/>
      <c r="H5" s="11"/>
      <c r="I5" s="11"/>
    </row>
    <row r="6" spans="2:13" ht="19.05" customHeight="1">
      <c r="B6" s="40"/>
      <c r="C6" s="41"/>
      <c r="D6" s="41"/>
      <c r="E6" s="41"/>
      <c r="F6" s="42"/>
      <c r="G6" s="43"/>
      <c r="H6" s="11"/>
      <c r="I6" s="11"/>
    </row>
    <row r="7" spans="2:13" ht="67.05" customHeight="1">
      <c r="B7" s="40"/>
      <c r="C7" s="44" t="s">
        <v>0</v>
      </c>
      <c r="D7" s="44"/>
      <c r="E7" s="44"/>
      <c r="F7" s="44"/>
      <c r="G7" s="45"/>
      <c r="H7" s="13"/>
      <c r="I7" s="13"/>
      <c r="J7" s="13"/>
      <c r="K7" s="13"/>
      <c r="L7" s="13"/>
      <c r="M7" s="13"/>
    </row>
    <row r="8" spans="2:13" s="24" customFormat="1" ht="49.05" customHeight="1">
      <c r="B8" s="46"/>
      <c r="C8" s="47" t="s">
        <v>1</v>
      </c>
      <c r="D8" s="48"/>
      <c r="E8" s="48"/>
      <c r="F8" s="48"/>
      <c r="G8" s="49"/>
      <c r="H8" s="30"/>
    </row>
    <row r="9" spans="2:13">
      <c r="B9" s="40"/>
      <c r="C9" s="41"/>
      <c r="D9" s="41"/>
      <c r="E9" s="41"/>
      <c r="F9" s="41"/>
      <c r="G9" s="50"/>
    </row>
    <row r="10" spans="2:13">
      <c r="B10" s="40"/>
      <c r="C10" s="41" t="s">
        <v>2</v>
      </c>
      <c r="D10" s="19"/>
      <c r="E10" s="20"/>
      <c r="F10" s="41"/>
      <c r="G10" s="50"/>
    </row>
    <row r="11" spans="2:13">
      <c r="B11" s="40"/>
      <c r="C11" s="41"/>
      <c r="D11" s="51" t="s">
        <v>3</v>
      </c>
      <c r="E11" s="41"/>
      <c r="F11" s="41"/>
      <c r="G11" s="50"/>
    </row>
    <row r="12" spans="2:13">
      <c r="B12" s="40"/>
      <c r="C12" s="41"/>
      <c r="D12" s="41"/>
      <c r="E12" s="41"/>
      <c r="F12" s="41"/>
      <c r="G12" s="50"/>
    </row>
    <row r="13" spans="2:13">
      <c r="B13" s="40"/>
      <c r="C13" s="14" t="s">
        <v>4</v>
      </c>
      <c r="D13" s="206" t="s">
        <v>5</v>
      </c>
      <c r="E13" s="207"/>
      <c r="F13" s="41"/>
      <c r="G13" s="50"/>
    </row>
    <row r="14" spans="2:13">
      <c r="B14" s="40"/>
      <c r="C14" s="14" t="s">
        <v>6</v>
      </c>
      <c r="D14" s="208"/>
      <c r="E14" s="209"/>
      <c r="F14" s="41"/>
      <c r="G14" s="50"/>
    </row>
    <row r="15" spans="2:13">
      <c r="B15" s="40"/>
      <c r="C15" s="14" t="s">
        <v>7</v>
      </c>
      <c r="D15" s="208"/>
      <c r="E15" s="209"/>
      <c r="F15" s="41"/>
      <c r="G15" s="50"/>
    </row>
    <row r="16" spans="2:13">
      <c r="B16" s="40"/>
      <c r="C16" s="14" t="s">
        <v>8</v>
      </c>
      <c r="D16" s="208"/>
      <c r="E16" s="209"/>
      <c r="F16" s="41"/>
      <c r="G16" s="50"/>
    </row>
    <row r="17" spans="2:8">
      <c r="B17" s="40"/>
      <c r="C17" s="14" t="s">
        <v>9</v>
      </c>
      <c r="D17" s="208"/>
      <c r="E17" s="209"/>
      <c r="F17" s="41"/>
      <c r="G17" s="50"/>
    </row>
    <row r="18" spans="2:8">
      <c r="B18" s="40"/>
      <c r="C18" s="189"/>
      <c r="D18" s="205"/>
      <c r="E18" s="205"/>
      <c r="F18" s="41"/>
      <c r="G18" s="50"/>
    </row>
    <row r="19" spans="2:8">
      <c r="B19" s="40"/>
      <c r="C19" s="189"/>
      <c r="D19" s="189"/>
      <c r="E19" s="189"/>
      <c r="F19" s="41"/>
      <c r="G19" s="50"/>
    </row>
    <row r="20" spans="2:8">
      <c r="B20" s="40"/>
      <c r="C20" s="14" t="s">
        <v>10</v>
      </c>
      <c r="D20" s="14" t="s">
        <v>11</v>
      </c>
      <c r="E20" s="14" t="s">
        <v>12</v>
      </c>
      <c r="F20" s="41"/>
      <c r="G20" s="50"/>
    </row>
    <row r="21" spans="2:8">
      <c r="B21" s="40"/>
      <c r="C21" s="190"/>
      <c r="D21" s="190"/>
      <c r="E21" s="190"/>
      <c r="F21" s="41"/>
      <c r="G21" s="50"/>
    </row>
    <row r="22" spans="2:8">
      <c r="B22" s="40"/>
      <c r="C22" s="190"/>
      <c r="D22" s="190"/>
      <c r="E22" s="190"/>
      <c r="F22" s="41"/>
      <c r="G22" s="50"/>
    </row>
    <row r="23" spans="2:8">
      <c r="B23" s="40"/>
      <c r="C23" s="190"/>
      <c r="D23" s="190"/>
      <c r="E23" s="190"/>
      <c r="F23" s="41"/>
      <c r="G23" s="50"/>
    </row>
    <row r="24" spans="2:8">
      <c r="B24" s="40"/>
      <c r="C24" s="190"/>
      <c r="D24" s="190"/>
      <c r="E24" s="190"/>
      <c r="F24" s="41"/>
      <c r="G24" s="50"/>
    </row>
    <row r="25" spans="2:8">
      <c r="B25" s="40"/>
      <c r="C25" s="190"/>
      <c r="D25" s="190"/>
      <c r="E25" s="190"/>
      <c r="F25" s="41"/>
      <c r="G25" s="50"/>
    </row>
    <row r="26" spans="2:8">
      <c r="B26" s="40"/>
      <c r="C26" s="190"/>
      <c r="D26" s="190"/>
      <c r="E26" s="190"/>
      <c r="F26" s="41"/>
      <c r="G26" s="50"/>
    </row>
    <row r="27" spans="2:8">
      <c r="B27" s="40"/>
      <c r="C27" s="190"/>
      <c r="D27" s="190"/>
      <c r="E27" s="190"/>
      <c r="F27" s="41"/>
      <c r="G27" s="50"/>
    </row>
    <row r="28" spans="2:8">
      <c r="B28" s="40"/>
      <c r="C28" s="41"/>
      <c r="D28" s="41"/>
      <c r="E28" s="41"/>
      <c r="F28" s="41"/>
      <c r="G28" s="50"/>
    </row>
    <row r="29" spans="2:8">
      <c r="B29" s="40"/>
      <c r="C29" s="41"/>
      <c r="D29" s="41"/>
      <c r="E29" s="41"/>
      <c r="F29" s="41"/>
      <c r="G29" s="50"/>
    </row>
    <row r="30" spans="2:8" s="24" customFormat="1" ht="49.05" customHeight="1">
      <c r="B30" s="46"/>
      <c r="C30" s="47" t="s">
        <v>13</v>
      </c>
      <c r="D30" s="48"/>
      <c r="E30" s="48"/>
      <c r="F30" s="48"/>
      <c r="G30" s="49"/>
      <c r="H30" s="30"/>
    </row>
    <row r="31" spans="2:8">
      <c r="B31" s="40"/>
      <c r="C31" s="41"/>
      <c r="D31" s="41"/>
      <c r="E31" s="41"/>
      <c r="F31" s="41"/>
      <c r="G31" s="50"/>
    </row>
    <row r="32" spans="2:8">
      <c r="B32" s="40"/>
      <c r="C32" s="14" t="s">
        <v>10</v>
      </c>
      <c r="D32" s="14" t="s">
        <v>11</v>
      </c>
      <c r="E32" s="14" t="s">
        <v>12</v>
      </c>
      <c r="F32" s="41"/>
      <c r="G32" s="50"/>
    </row>
    <row r="33" spans="2:7">
      <c r="B33" s="40"/>
      <c r="C33" s="190"/>
      <c r="D33" s="190"/>
      <c r="E33" s="190"/>
      <c r="F33" s="41"/>
      <c r="G33" s="50"/>
    </row>
    <row r="34" spans="2:7">
      <c r="B34" s="40"/>
      <c r="C34" s="190"/>
      <c r="D34" s="190"/>
      <c r="E34" s="190"/>
      <c r="F34" s="41"/>
      <c r="G34" s="50"/>
    </row>
    <row r="35" spans="2:7">
      <c r="B35" s="40"/>
      <c r="C35" s="190"/>
      <c r="D35" s="190"/>
      <c r="E35" s="190"/>
      <c r="F35" s="41"/>
      <c r="G35" s="50"/>
    </row>
    <row r="36" spans="2:7">
      <c r="B36" s="40"/>
      <c r="C36" s="190"/>
      <c r="D36" s="190"/>
      <c r="E36" s="190"/>
      <c r="F36" s="41"/>
      <c r="G36" s="50"/>
    </row>
    <row r="37" spans="2:7">
      <c r="B37" s="40"/>
      <c r="C37" s="190"/>
      <c r="D37" s="190"/>
      <c r="E37" s="190"/>
      <c r="F37" s="41"/>
      <c r="G37" s="50"/>
    </row>
    <row r="38" spans="2:7">
      <c r="B38" s="40"/>
      <c r="C38" s="190"/>
      <c r="D38" s="190"/>
      <c r="E38" s="190"/>
      <c r="F38" s="41"/>
      <c r="G38" s="50"/>
    </row>
    <row r="39" spans="2:7">
      <c r="B39" s="40"/>
      <c r="C39" s="190"/>
      <c r="D39" s="190"/>
      <c r="E39" s="190"/>
      <c r="F39" s="41"/>
      <c r="G39" s="50"/>
    </row>
    <row r="40" spans="2:7" ht="20.399999999999999" thickBot="1">
      <c r="B40" s="52"/>
      <c r="C40" s="53"/>
      <c r="D40" s="53"/>
      <c r="E40" s="53"/>
      <c r="F40" s="53"/>
      <c r="G40" s="54"/>
    </row>
  </sheetData>
  <protectedRanges>
    <protectedRange sqref="C10:E39" name="Range1"/>
  </protectedRanges>
  <mergeCells count="6">
    <mergeCell ref="D18:E18"/>
    <mergeCell ref="D13:E13"/>
    <mergeCell ref="D14:E14"/>
    <mergeCell ref="D15:E15"/>
    <mergeCell ref="D16:E16"/>
    <mergeCell ref="D17:E17"/>
  </mergeCells>
  <phoneticPr fontId="25" type="noConversion"/>
  <printOptions horizontalCentered="1"/>
  <pageMargins left="0.25" right="0.25" top="0.75" bottom="0.75" header="0.3" footer="0.3"/>
  <pageSetup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1" tint="0.499984740745262"/>
    <pageSetUpPr fitToPage="1"/>
  </sheetPr>
  <dimension ref="A1:L28"/>
  <sheetViews>
    <sheetView topLeftCell="A4" zoomScale="81" zoomScaleNormal="81" zoomScaleSheetLayoutView="100" zoomScalePageLayoutView="125" workbookViewId="0">
      <selection activeCell="C12" sqref="C12"/>
    </sheetView>
  </sheetViews>
  <sheetFormatPr defaultColWidth="9.33203125" defaultRowHeight="19.8"/>
  <cols>
    <col min="1" max="1" width="3.33203125" style="10" customWidth="1"/>
    <col min="2" max="2" width="119" style="10" customWidth="1"/>
    <col min="3" max="3" width="29.77734375" style="10" customWidth="1"/>
    <col min="4" max="4" width="54.21875" style="10" customWidth="1"/>
    <col min="5" max="6" width="20.6640625" style="10" customWidth="1"/>
    <col min="7" max="7" width="44.44140625" style="10" customWidth="1"/>
    <col min="8" max="16384" width="9.33203125" style="10"/>
  </cols>
  <sheetData>
    <row r="1" spans="1:12" ht="19.05" customHeight="1">
      <c r="E1" s="11"/>
      <c r="F1" s="11"/>
      <c r="G1" s="11"/>
      <c r="H1" s="11"/>
    </row>
    <row r="2" spans="1:12" ht="19.05" customHeight="1">
      <c r="E2" s="11"/>
      <c r="F2" s="11"/>
      <c r="G2" s="11"/>
      <c r="H2" s="11"/>
    </row>
    <row r="3" spans="1:12" ht="19.05" customHeight="1">
      <c r="E3" s="11"/>
      <c r="F3" s="11"/>
      <c r="G3" s="11"/>
      <c r="H3" s="11"/>
    </row>
    <row r="4" spans="1:12" ht="19.05" customHeight="1">
      <c r="E4" s="11"/>
      <c r="F4" s="11"/>
      <c r="G4" s="11"/>
      <c r="H4" s="11"/>
    </row>
    <row r="5" spans="1:12" ht="19.05" customHeight="1">
      <c r="E5" s="11"/>
      <c r="F5" s="11"/>
      <c r="G5" s="11"/>
      <c r="H5" s="11"/>
    </row>
    <row r="6" spans="1:12" ht="67.05" customHeight="1">
      <c r="B6" s="13" t="s">
        <v>14</v>
      </c>
      <c r="C6" s="13"/>
      <c r="D6" s="13"/>
      <c r="E6" s="13"/>
      <c r="F6" s="13"/>
      <c r="G6" s="13"/>
      <c r="H6" s="13"/>
      <c r="I6" s="13"/>
      <c r="J6" s="13"/>
      <c r="K6" s="13"/>
      <c r="L6" s="13"/>
    </row>
    <row r="7" spans="1:12" ht="33" customHeight="1">
      <c r="A7" s="31"/>
      <c r="B7" s="32" t="s">
        <v>15</v>
      </c>
      <c r="E7" s="11"/>
      <c r="F7" s="11"/>
      <c r="G7" s="11"/>
      <c r="H7" s="11"/>
    </row>
    <row r="8" spans="1:12" ht="283.95" customHeight="1">
      <c r="B8" s="198" t="s">
        <v>460</v>
      </c>
      <c r="C8" s="22"/>
      <c r="D8" s="22"/>
      <c r="E8" s="22"/>
      <c r="F8" s="22"/>
      <c r="G8" s="22"/>
    </row>
    <row r="9" spans="1:12" ht="15" customHeight="1">
      <c r="B9" s="12"/>
      <c r="C9" s="12"/>
      <c r="D9" s="12"/>
      <c r="E9" s="12"/>
      <c r="F9" s="12"/>
      <c r="G9" s="12"/>
    </row>
    <row r="10" spans="1:12" ht="21" customHeight="1">
      <c r="B10" s="23"/>
      <c r="C10" s="168"/>
      <c r="D10" s="168"/>
      <c r="E10" s="168"/>
      <c r="F10" s="168"/>
      <c r="G10" s="168"/>
      <c r="H10" s="210"/>
    </row>
    <row r="11" spans="1:12" ht="33" customHeight="1">
      <c r="A11" s="31"/>
      <c r="B11" s="32" t="s">
        <v>16</v>
      </c>
      <c r="C11" s="33"/>
      <c r="E11" s="11"/>
      <c r="F11" s="11"/>
      <c r="G11" s="11"/>
      <c r="H11" s="210"/>
    </row>
    <row r="12" spans="1:12" ht="232.05" customHeight="1">
      <c r="B12" s="23" t="s">
        <v>17</v>
      </c>
      <c r="C12" s="168"/>
      <c r="D12" s="168"/>
      <c r="E12" s="168"/>
      <c r="F12" s="168"/>
      <c r="G12" s="168"/>
      <c r="H12" s="210"/>
    </row>
    <row r="13" spans="1:12" ht="229.95" customHeight="1">
      <c r="B13" s="23" t="s">
        <v>18</v>
      </c>
      <c r="C13" s="168"/>
      <c r="D13" s="168"/>
      <c r="E13" s="168"/>
      <c r="F13" s="168"/>
      <c r="G13" s="168"/>
      <c r="H13" s="210"/>
    </row>
    <row r="14" spans="1:12" ht="198" customHeight="1">
      <c r="B14" s="169" t="s">
        <v>19</v>
      </c>
      <c r="C14" s="168"/>
      <c r="D14" s="168"/>
      <c r="E14" s="168"/>
      <c r="F14" s="168"/>
      <c r="G14" s="168"/>
      <c r="H14" s="210"/>
    </row>
    <row r="15" spans="1:12" ht="19.95" customHeight="1">
      <c r="B15" s="168"/>
      <c r="C15" s="168"/>
      <c r="D15" s="168"/>
      <c r="E15" s="168"/>
      <c r="F15" s="168"/>
      <c r="G15" s="168"/>
      <c r="H15" s="210"/>
    </row>
    <row r="16" spans="1:12" ht="33" customHeight="1">
      <c r="A16" s="31"/>
      <c r="B16" s="32" t="s">
        <v>20</v>
      </c>
      <c r="C16" s="33"/>
      <c r="E16" s="11"/>
      <c r="F16" s="11"/>
      <c r="G16" s="11"/>
    </row>
    <row r="17" spans="1:8" ht="211.95" customHeight="1" thickBot="1">
      <c r="B17" s="35" t="s">
        <v>21</v>
      </c>
      <c r="C17" s="34"/>
      <c r="D17" s="34"/>
      <c r="E17" s="34"/>
      <c r="F17" s="34"/>
      <c r="G17" s="34"/>
    </row>
    <row r="18" spans="1:8" ht="177" customHeight="1" thickBot="1">
      <c r="B18" s="25"/>
      <c r="C18" s="26"/>
      <c r="D18" s="26"/>
      <c r="E18" s="26"/>
      <c r="F18" s="26"/>
      <c r="G18" s="26"/>
    </row>
    <row r="19" spans="1:8" ht="15" customHeight="1">
      <c r="B19" s="12"/>
      <c r="C19" s="12"/>
      <c r="D19" s="12"/>
      <c r="E19" s="12"/>
      <c r="F19" s="12"/>
      <c r="G19" s="12"/>
    </row>
    <row r="20" spans="1:8" ht="15" customHeight="1">
      <c r="B20" s="168"/>
      <c r="C20" s="168"/>
      <c r="D20" s="168"/>
      <c r="E20" s="168"/>
      <c r="F20" s="168"/>
      <c r="G20" s="168"/>
      <c r="H20" s="197"/>
    </row>
    <row r="21" spans="1:8" ht="15" customHeight="1">
      <c r="B21" s="12"/>
      <c r="C21" s="12"/>
      <c r="D21" s="12"/>
      <c r="E21" s="12"/>
      <c r="F21" s="12"/>
      <c r="G21" s="12"/>
    </row>
    <row r="22" spans="1:8" ht="15" customHeight="1">
      <c r="B22" s="12"/>
      <c r="C22" s="12"/>
      <c r="D22" s="12"/>
      <c r="E22" s="12"/>
      <c r="F22" s="12"/>
      <c r="G22" s="12"/>
    </row>
    <row r="23" spans="1:8" ht="33" customHeight="1">
      <c r="A23" s="31"/>
      <c r="B23" s="32" t="s">
        <v>22</v>
      </c>
      <c r="C23" s="33"/>
      <c r="E23" s="11"/>
      <c r="F23" s="11"/>
      <c r="G23" s="11"/>
    </row>
    <row r="24" spans="1:8" ht="241.95" customHeight="1">
      <c r="B24" s="193" t="s">
        <v>456</v>
      </c>
      <c r="C24" s="168"/>
      <c r="D24" s="168"/>
      <c r="E24" s="168"/>
      <c r="F24" s="168"/>
      <c r="G24" s="168"/>
    </row>
    <row r="25" spans="1:8" ht="274.95" customHeight="1">
      <c r="B25" s="193" t="s">
        <v>457</v>
      </c>
      <c r="C25" s="168"/>
      <c r="D25" s="168"/>
      <c r="E25" s="168"/>
      <c r="F25" s="168"/>
      <c r="G25" s="168"/>
    </row>
    <row r="26" spans="1:8" ht="15" customHeight="1">
      <c r="B26" s="168"/>
      <c r="C26" s="168"/>
      <c r="D26" s="168"/>
      <c r="E26" s="168"/>
      <c r="F26" s="168"/>
      <c r="G26" s="168"/>
      <c r="H26" s="210"/>
    </row>
    <row r="27" spans="1:8" ht="42" customHeight="1">
      <c r="B27" s="23"/>
      <c r="C27" s="168"/>
      <c r="D27" s="168"/>
      <c r="E27" s="168"/>
      <c r="F27" s="168"/>
      <c r="G27" s="168"/>
      <c r="H27" s="210"/>
    </row>
    <row r="28" spans="1:8" ht="42" customHeight="1">
      <c r="B28" s="23"/>
      <c r="C28" s="168"/>
      <c r="D28" s="168"/>
      <c r="E28" s="168"/>
      <c r="F28" s="168"/>
      <c r="G28" s="168"/>
    </row>
  </sheetData>
  <sheetProtection formatColumns="0" selectLockedCells="1" selectUnlockedCells="1"/>
  <mergeCells count="2">
    <mergeCell ref="H26:H27"/>
    <mergeCell ref="H10:H15"/>
  </mergeCells>
  <printOptions horizontalCentered="1"/>
  <pageMargins left="0.25" right="0.25" top="0.75" bottom="0.75" header="0.3" footer="0.3"/>
  <pageSetup scale="39"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0" tint="-0.249977111117893"/>
    <pageSetUpPr fitToPage="1"/>
  </sheetPr>
  <dimension ref="A1:L79"/>
  <sheetViews>
    <sheetView zoomScale="125" zoomScaleNormal="125" zoomScaleSheetLayoutView="125" zoomScalePageLayoutView="125" workbookViewId="0">
      <selection activeCell="B8" sqref="B8:C8"/>
    </sheetView>
  </sheetViews>
  <sheetFormatPr defaultColWidth="9.33203125" defaultRowHeight="19.8"/>
  <cols>
    <col min="1" max="1" width="3.33203125" style="10" customWidth="1"/>
    <col min="2" max="2" width="29.33203125" style="21" customWidth="1"/>
    <col min="3" max="3" width="70.77734375" style="21" customWidth="1"/>
    <col min="4" max="6" width="20.6640625" style="10" customWidth="1"/>
    <col min="7" max="7" width="44.44140625" style="10" customWidth="1"/>
    <col min="8" max="16384" width="9.33203125" style="10"/>
  </cols>
  <sheetData>
    <row r="1" spans="1:12" ht="19.05" customHeight="1">
      <c r="E1" s="11"/>
      <c r="F1" s="11"/>
      <c r="G1" s="11"/>
      <c r="H1" s="11"/>
    </row>
    <row r="2" spans="1:12" ht="19.05" customHeight="1">
      <c r="E2" s="11"/>
      <c r="F2" s="11"/>
      <c r="G2" s="11"/>
      <c r="H2" s="11"/>
    </row>
    <row r="3" spans="1:12" ht="19.05" customHeight="1">
      <c r="E3" s="11"/>
      <c r="F3" s="11"/>
      <c r="G3" s="11"/>
      <c r="H3" s="11"/>
    </row>
    <row r="4" spans="1:12" ht="19.05" customHeight="1">
      <c r="E4" s="11"/>
      <c r="F4" s="11"/>
      <c r="G4" s="11"/>
      <c r="H4" s="11"/>
    </row>
    <row r="5" spans="1:12" ht="19.05" customHeight="1">
      <c r="E5" s="11"/>
      <c r="F5" s="11"/>
      <c r="G5" s="11"/>
      <c r="H5" s="11"/>
    </row>
    <row r="6" spans="1:12" ht="19.05" customHeight="1">
      <c r="E6" s="11"/>
      <c r="F6" s="11"/>
      <c r="G6" s="11"/>
      <c r="H6" s="11"/>
    </row>
    <row r="7" spans="1:12" ht="67.05" customHeight="1">
      <c r="B7" s="213" t="s">
        <v>23</v>
      </c>
      <c r="C7" s="213"/>
      <c r="D7" s="55"/>
      <c r="E7" s="13"/>
      <c r="F7" s="13"/>
      <c r="G7" s="13"/>
      <c r="H7" s="13"/>
      <c r="I7" s="13"/>
      <c r="J7" s="13"/>
      <c r="K7" s="13"/>
      <c r="L7" s="13"/>
    </row>
    <row r="8" spans="1:12" ht="33" customHeight="1">
      <c r="A8" s="31"/>
      <c r="B8" s="214" t="s">
        <v>24</v>
      </c>
      <c r="C8" s="214"/>
      <c r="D8" s="12"/>
      <c r="E8" s="11"/>
      <c r="F8" s="11"/>
      <c r="G8" s="11"/>
      <c r="H8" s="11"/>
    </row>
    <row r="9" spans="1:12" ht="7.95" customHeight="1">
      <c r="B9" s="211"/>
      <c r="C9" s="212"/>
      <c r="D9" s="212"/>
      <c r="E9" s="212"/>
      <c r="F9" s="212"/>
      <c r="G9" s="212"/>
    </row>
    <row r="10" spans="1:12" ht="127.95" customHeight="1">
      <c r="B10" s="56" t="s">
        <v>25</v>
      </c>
      <c r="C10" s="57" t="s">
        <v>26</v>
      </c>
      <c r="D10" s="12"/>
      <c r="E10" s="12"/>
      <c r="F10" s="12"/>
      <c r="G10" s="12"/>
    </row>
    <row r="11" spans="1:12" ht="94.05" customHeight="1">
      <c r="B11" s="58" t="s">
        <v>27</v>
      </c>
      <c r="C11" s="57" t="s">
        <v>28</v>
      </c>
    </row>
    <row r="12" spans="1:12" ht="94.05" customHeight="1">
      <c r="B12" s="58" t="s">
        <v>29</v>
      </c>
      <c r="C12" s="57" t="s">
        <v>30</v>
      </c>
    </row>
    <row r="13" spans="1:12" ht="94.05" customHeight="1">
      <c r="B13" s="56" t="s">
        <v>31</v>
      </c>
      <c r="C13" s="57" t="s">
        <v>32</v>
      </c>
    </row>
    <row r="14" spans="1:12" ht="94.05" customHeight="1">
      <c r="B14" s="56" t="s">
        <v>33</v>
      </c>
      <c r="C14" s="57" t="s">
        <v>34</v>
      </c>
    </row>
    <row r="15" spans="1:12" ht="94.05" customHeight="1">
      <c r="B15" s="56" t="s">
        <v>35</v>
      </c>
      <c r="C15" s="57" t="s">
        <v>36</v>
      </c>
    </row>
    <row r="16" spans="1:12" ht="165" customHeight="1">
      <c r="B16" s="56" t="s">
        <v>37</v>
      </c>
      <c r="C16" s="57" t="s">
        <v>38</v>
      </c>
    </row>
    <row r="17" spans="2:3" ht="126" customHeight="1">
      <c r="B17" s="56" t="s">
        <v>39</v>
      </c>
      <c r="C17" s="57" t="s">
        <v>40</v>
      </c>
    </row>
    <row r="18" spans="2:3" ht="94.05" customHeight="1">
      <c r="B18" s="56" t="s">
        <v>41</v>
      </c>
      <c r="C18" s="57" t="s">
        <v>42</v>
      </c>
    </row>
    <row r="19" spans="2:3" ht="94.05" customHeight="1">
      <c r="B19" s="56" t="s">
        <v>43</v>
      </c>
      <c r="C19" s="57" t="s">
        <v>44</v>
      </c>
    </row>
    <row r="20" spans="2:3" ht="126">
      <c r="B20" s="56" t="s">
        <v>45</v>
      </c>
      <c r="C20" s="57" t="s">
        <v>46</v>
      </c>
    </row>
    <row r="21" spans="2:3" ht="94.05" customHeight="1">
      <c r="B21" s="58" t="s">
        <v>47</v>
      </c>
      <c r="C21" s="57" t="s">
        <v>48</v>
      </c>
    </row>
    <row r="22" spans="2:3" ht="94.05" customHeight="1">
      <c r="B22" s="56" t="s">
        <v>49</v>
      </c>
      <c r="C22" s="57" t="s">
        <v>50</v>
      </c>
    </row>
    <row r="23" spans="2:3" ht="94.05" customHeight="1">
      <c r="B23" s="58" t="s">
        <v>51</v>
      </c>
      <c r="C23" s="57" t="s">
        <v>52</v>
      </c>
    </row>
    <row r="24" spans="2:3" ht="94.05" customHeight="1">
      <c r="B24" s="58" t="s">
        <v>53</v>
      </c>
      <c r="C24" s="57" t="s">
        <v>54</v>
      </c>
    </row>
    <row r="25" spans="2:3" ht="94.05" customHeight="1">
      <c r="B25" s="56" t="s">
        <v>55</v>
      </c>
      <c r="C25" s="57" t="s">
        <v>56</v>
      </c>
    </row>
    <row r="26" spans="2:3" ht="94.05" customHeight="1">
      <c r="B26" s="56" t="s">
        <v>57</v>
      </c>
      <c r="C26" s="57" t="s">
        <v>58</v>
      </c>
    </row>
    <row r="27" spans="2:3" ht="94.05" customHeight="1">
      <c r="B27" s="56" t="s">
        <v>59</v>
      </c>
      <c r="C27" s="57" t="s">
        <v>60</v>
      </c>
    </row>
    <row r="28" spans="2:3" ht="94.05" customHeight="1">
      <c r="B28" s="56" t="s">
        <v>61</v>
      </c>
      <c r="C28" s="57" t="s">
        <v>62</v>
      </c>
    </row>
    <row r="29" spans="2:3" ht="78" customHeight="1">
      <c r="B29" s="56" t="s">
        <v>63</v>
      </c>
      <c r="C29" s="57" t="s">
        <v>64</v>
      </c>
    </row>
    <row r="30" spans="2:3" ht="79.95" customHeight="1">
      <c r="B30" s="56" t="s">
        <v>65</v>
      </c>
      <c r="C30" s="57" t="s">
        <v>66</v>
      </c>
    </row>
    <row r="31" spans="2:3" ht="324">
      <c r="B31" s="58" t="s">
        <v>67</v>
      </c>
      <c r="C31" s="57" t="s">
        <v>68</v>
      </c>
    </row>
    <row r="32" spans="2:3" ht="94.05" customHeight="1">
      <c r="B32" s="56" t="s">
        <v>69</v>
      </c>
      <c r="C32" s="57" t="s">
        <v>70</v>
      </c>
    </row>
    <row r="33" spans="2:3" ht="94.05" customHeight="1">
      <c r="B33" s="56" t="s">
        <v>71</v>
      </c>
      <c r="C33" s="57" t="s">
        <v>72</v>
      </c>
    </row>
    <row r="34" spans="2:3" ht="94.05" customHeight="1">
      <c r="B34" s="56" t="s">
        <v>73</v>
      </c>
      <c r="C34" s="57" t="s">
        <v>74</v>
      </c>
    </row>
    <row r="35" spans="2:3" ht="94.05" customHeight="1">
      <c r="B35" s="56" t="s">
        <v>75</v>
      </c>
      <c r="C35" s="57" t="s">
        <v>76</v>
      </c>
    </row>
    <row r="36" spans="2:3" ht="94.05" customHeight="1">
      <c r="B36" s="56" t="s">
        <v>77</v>
      </c>
      <c r="C36" s="57" t="s">
        <v>78</v>
      </c>
    </row>
    <row r="37" spans="2:3" ht="94.05" customHeight="1">
      <c r="B37" s="56" t="s">
        <v>79</v>
      </c>
      <c r="C37" s="57" t="s">
        <v>80</v>
      </c>
    </row>
    <row r="38" spans="2:3" ht="94.05" customHeight="1">
      <c r="B38" s="56" t="s">
        <v>81</v>
      </c>
      <c r="C38" s="57" t="s">
        <v>82</v>
      </c>
    </row>
    <row r="39" spans="2:3" ht="94.05" customHeight="1">
      <c r="B39" s="56" t="s">
        <v>83</v>
      </c>
      <c r="C39" s="57" t="s">
        <v>84</v>
      </c>
    </row>
    <row r="40" spans="2:3" ht="94.05" customHeight="1">
      <c r="B40" s="56" t="s">
        <v>85</v>
      </c>
      <c r="C40" s="57" t="s">
        <v>86</v>
      </c>
    </row>
    <row r="41" spans="2:3" ht="94.05" customHeight="1">
      <c r="B41" s="56" t="s">
        <v>87</v>
      </c>
      <c r="C41" s="57" t="s">
        <v>88</v>
      </c>
    </row>
    <row r="42" spans="2:3" ht="94.05" customHeight="1">
      <c r="B42" s="56" t="s">
        <v>89</v>
      </c>
      <c r="C42" s="57" t="s">
        <v>90</v>
      </c>
    </row>
    <row r="43" spans="2:3" ht="94.05" customHeight="1">
      <c r="B43" s="58" t="s">
        <v>91</v>
      </c>
      <c r="C43" s="57" t="s">
        <v>92</v>
      </c>
    </row>
    <row r="44" spans="2:3" ht="94.05" customHeight="1">
      <c r="B44" s="56" t="s">
        <v>93</v>
      </c>
      <c r="C44" s="57" t="s">
        <v>94</v>
      </c>
    </row>
    <row r="45" spans="2:3" ht="94.05" customHeight="1">
      <c r="B45" s="56" t="s">
        <v>95</v>
      </c>
      <c r="C45" s="57" t="s">
        <v>96</v>
      </c>
    </row>
    <row r="46" spans="2:3" ht="111" customHeight="1">
      <c r="B46" s="56" t="s">
        <v>97</v>
      </c>
      <c r="C46" s="57" t="s">
        <v>98</v>
      </c>
    </row>
    <row r="47" spans="2:3" ht="94.05" customHeight="1">
      <c r="B47" s="56" t="s">
        <v>99</v>
      </c>
      <c r="C47" s="57" t="s">
        <v>100</v>
      </c>
    </row>
    <row r="48" spans="2:3" ht="348" customHeight="1">
      <c r="B48" s="56" t="s">
        <v>101</v>
      </c>
      <c r="C48" s="57" t="s">
        <v>102</v>
      </c>
    </row>
    <row r="49" spans="2:4" ht="180" customHeight="1">
      <c r="B49" s="56" t="s">
        <v>103</v>
      </c>
      <c r="C49" s="57" t="s">
        <v>104</v>
      </c>
    </row>
    <row r="50" spans="2:4" ht="105" customHeight="1">
      <c r="B50" s="56" t="s">
        <v>105</v>
      </c>
      <c r="C50" s="57" t="s">
        <v>106</v>
      </c>
    </row>
    <row r="51" spans="2:4" ht="180" customHeight="1">
      <c r="B51" s="56" t="s">
        <v>107</v>
      </c>
      <c r="C51" s="57" t="s">
        <v>108</v>
      </c>
    </row>
    <row r="52" spans="2:4" ht="75" customHeight="1">
      <c r="B52" s="56" t="s">
        <v>109</v>
      </c>
      <c r="C52" s="57" t="s">
        <v>110</v>
      </c>
    </row>
    <row r="53" spans="2:4" ht="183" customHeight="1">
      <c r="B53" s="56" t="s">
        <v>111</v>
      </c>
      <c r="C53" s="57" t="s">
        <v>112</v>
      </c>
    </row>
    <row r="54" spans="2:4" ht="160.94999999999999" customHeight="1">
      <c r="B54" s="56" t="s">
        <v>113</v>
      </c>
      <c r="C54" s="57" t="s">
        <v>114</v>
      </c>
    </row>
    <row r="55" spans="2:4" ht="49.95" customHeight="1">
      <c r="B55" s="58" t="s">
        <v>115</v>
      </c>
      <c r="C55" s="57" t="s">
        <v>116</v>
      </c>
    </row>
    <row r="56" spans="2:4" ht="94.05" customHeight="1">
      <c r="B56" s="56" t="s">
        <v>117</v>
      </c>
      <c r="C56" s="57" t="s">
        <v>118</v>
      </c>
    </row>
    <row r="57" spans="2:4" ht="94.05" customHeight="1">
      <c r="B57" s="56" t="s">
        <v>119</v>
      </c>
      <c r="C57" s="57" t="s">
        <v>120</v>
      </c>
    </row>
    <row r="58" spans="2:4" ht="94.05" customHeight="1">
      <c r="B58" s="56" t="s">
        <v>121</v>
      </c>
      <c r="C58" s="57" t="s">
        <v>122</v>
      </c>
    </row>
    <row r="59" spans="2:4" ht="94.05" customHeight="1">
      <c r="B59" s="56" t="s">
        <v>123</v>
      </c>
      <c r="C59" s="57" t="s">
        <v>124</v>
      </c>
    </row>
    <row r="60" spans="2:4" ht="94.05" customHeight="1">
      <c r="B60" s="56" t="s">
        <v>125</v>
      </c>
      <c r="C60" s="57" t="s">
        <v>126</v>
      </c>
      <c r="D60" s="27"/>
    </row>
    <row r="61" spans="2:4" ht="94.05" customHeight="1">
      <c r="B61" s="56" t="s">
        <v>127</v>
      </c>
      <c r="C61" s="57" t="s">
        <v>128</v>
      </c>
    </row>
    <row r="62" spans="2:4" ht="94.05" customHeight="1">
      <c r="B62" s="56" t="s">
        <v>129</v>
      </c>
      <c r="C62" s="57" t="s">
        <v>130</v>
      </c>
    </row>
    <row r="63" spans="2:4" ht="115.05" customHeight="1">
      <c r="B63" s="56" t="s">
        <v>131</v>
      </c>
      <c r="C63" s="57" t="s">
        <v>132</v>
      </c>
    </row>
    <row r="64" spans="2:4" ht="94.05" customHeight="1">
      <c r="B64" s="56" t="s">
        <v>133</v>
      </c>
      <c r="C64" s="57" t="s">
        <v>134</v>
      </c>
    </row>
    <row r="65" spans="2:3" ht="94.05" customHeight="1">
      <c r="B65" s="56" t="s">
        <v>135</v>
      </c>
      <c r="C65" s="57" t="s">
        <v>136</v>
      </c>
    </row>
    <row r="66" spans="2:3" ht="94.05" customHeight="1">
      <c r="B66" s="56" t="s">
        <v>137</v>
      </c>
      <c r="C66" s="57" t="s">
        <v>138</v>
      </c>
    </row>
    <row r="67" spans="2:3" ht="94.05" customHeight="1">
      <c r="B67" s="56" t="s">
        <v>139</v>
      </c>
      <c r="C67" s="57" t="s">
        <v>140</v>
      </c>
    </row>
    <row r="68" spans="2:3" ht="94.05" customHeight="1">
      <c r="B68" s="56" t="s">
        <v>141</v>
      </c>
      <c r="C68" s="57" t="s">
        <v>142</v>
      </c>
    </row>
    <row r="69" spans="2:3" ht="94.05" customHeight="1">
      <c r="B69" s="56" t="s">
        <v>143</v>
      </c>
      <c r="C69" s="57" t="s">
        <v>144</v>
      </c>
    </row>
    <row r="70" spans="2:3">
      <c r="B70" s="28"/>
      <c r="C70" s="29"/>
    </row>
    <row r="71" spans="2:3">
      <c r="B71" s="28"/>
      <c r="C71" s="29"/>
    </row>
    <row r="72" spans="2:3">
      <c r="B72" s="28"/>
      <c r="C72" s="29"/>
    </row>
    <row r="73" spans="2:3">
      <c r="B73" s="28"/>
      <c r="C73" s="29"/>
    </row>
    <row r="74" spans="2:3">
      <c r="B74" s="28"/>
      <c r="C74" s="29"/>
    </row>
    <row r="75" spans="2:3">
      <c r="B75" s="28"/>
      <c r="C75" s="29"/>
    </row>
    <row r="76" spans="2:3">
      <c r="B76" s="28"/>
      <c r="C76" s="29"/>
    </row>
    <row r="77" spans="2:3">
      <c r="B77" s="28"/>
      <c r="C77" s="29"/>
    </row>
    <row r="78" spans="2:3">
      <c r="B78" s="28"/>
      <c r="C78" s="29"/>
    </row>
    <row r="79" spans="2:3">
      <c r="B79" s="28"/>
      <c r="C79" s="29"/>
    </row>
  </sheetData>
  <sheetProtection algorithmName="SHA-512" hashValue="x5naU90zcHD5xTK3FhoiPp42CL+GH5sKvyKTGOLN0B7lkA3VgkBJK/o51xhxxDCKx4OyDPluRcus9N7mYeZmtw==" saltValue="tILH10b3tqHY3LVu4rTmFg==" spinCount="100000" sheet="1" objects="1" scenarios="1" formatRows="0"/>
  <mergeCells count="3">
    <mergeCell ref="B9:G9"/>
    <mergeCell ref="B7:C7"/>
    <mergeCell ref="B8:C8"/>
  </mergeCells>
  <printOptions horizontalCentered="1"/>
  <pageMargins left="0.25" right="0.25" top="0.75" bottom="0.75" header="0.3" footer="0.3"/>
  <pageSetup scale="52"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tabColor theme="9" tint="-0.249977111117893"/>
  </sheetPr>
  <dimension ref="B1:AU174"/>
  <sheetViews>
    <sheetView workbookViewId="0">
      <selection activeCell="B17" sqref="B17:E17"/>
    </sheetView>
  </sheetViews>
  <sheetFormatPr defaultColWidth="9.33203125" defaultRowHeight="14.4"/>
  <cols>
    <col min="1" max="1" width="1.77734375" style="61" customWidth="1"/>
    <col min="2" max="2" width="3.77734375" style="61" customWidth="1"/>
    <col min="3" max="3" width="16.77734375" style="61" customWidth="1"/>
    <col min="4" max="4" width="10.77734375" style="61" customWidth="1"/>
    <col min="5" max="5" width="7.77734375" style="61" customWidth="1"/>
    <col min="6" max="6" width="3.77734375" style="61" customWidth="1"/>
    <col min="7" max="7" width="1" style="61" customWidth="1"/>
    <col min="8" max="9" width="9.77734375" style="61" customWidth="1"/>
    <col min="10" max="10" width="7.77734375" style="61" customWidth="1"/>
    <col min="11" max="11" width="8.77734375" style="61" customWidth="1"/>
    <col min="12" max="12" width="2.77734375" style="61" customWidth="1"/>
    <col min="13" max="15" width="10.77734375" style="61" customWidth="1"/>
    <col min="16" max="16" width="5.77734375" style="61" customWidth="1"/>
    <col min="17" max="18" width="10.77734375" style="61" customWidth="1"/>
    <col min="19" max="19" width="15.77734375" style="61" customWidth="1"/>
    <col min="20" max="20" width="16.77734375" style="60" customWidth="1"/>
    <col min="21" max="21" width="10.77734375" style="60" customWidth="1"/>
    <col min="22" max="22" width="9.77734375" style="60" customWidth="1"/>
    <col min="23" max="23" width="1.77734375" style="62" customWidth="1"/>
    <col min="24" max="24" width="8" style="158" customWidth="1"/>
    <col min="25" max="25" width="11.77734375" style="158" customWidth="1"/>
    <col min="26" max="28" width="9.21875" style="159" customWidth="1"/>
    <col min="29" max="29" width="7.21875" style="160" customWidth="1"/>
    <col min="30" max="30" width="9.21875" style="160" customWidth="1"/>
    <col min="31" max="31" width="9.21875" style="159" customWidth="1"/>
    <col min="32" max="32" width="9.21875" style="155" customWidth="1"/>
    <col min="33" max="33" width="9.33203125" style="150"/>
    <col min="34" max="37" width="9.33203125" style="161"/>
    <col min="38" max="45" width="9.33203125" style="150"/>
    <col min="46" max="47" width="9.33203125" style="151"/>
    <col min="48" max="16384" width="9.33203125" style="61"/>
  </cols>
  <sheetData>
    <row r="1" spans="2:32" ht="37.950000000000003" customHeight="1">
      <c r="B1" s="322" t="s">
        <v>455</v>
      </c>
      <c r="C1" s="323"/>
      <c r="D1" s="323"/>
      <c r="E1" s="323"/>
      <c r="F1" s="323"/>
      <c r="G1" s="323"/>
      <c r="H1" s="323"/>
      <c r="I1" s="323"/>
      <c r="J1" s="323"/>
      <c r="K1" s="323"/>
      <c r="L1" s="323"/>
      <c r="M1" s="323"/>
      <c r="N1" s="323"/>
      <c r="O1" s="323"/>
      <c r="P1" s="323"/>
      <c r="Q1" s="323"/>
      <c r="R1" s="323"/>
      <c r="S1" s="323"/>
      <c r="T1" s="323"/>
      <c r="U1" s="323"/>
      <c r="V1" s="324"/>
      <c r="Z1" s="181"/>
      <c r="AA1" s="181"/>
      <c r="AB1" s="181"/>
      <c r="AE1" s="181"/>
    </row>
    <row r="2" spans="2:32" ht="43.05" customHeight="1" thickBot="1">
      <c r="B2" s="325"/>
      <c r="C2" s="328" t="s">
        <v>145</v>
      </c>
      <c r="D2" s="328"/>
      <c r="E2" s="328"/>
      <c r="F2" s="328"/>
      <c r="G2" s="180"/>
      <c r="H2" s="82"/>
      <c r="I2" s="175"/>
      <c r="J2" s="3"/>
      <c r="K2" s="3"/>
      <c r="L2" s="3"/>
      <c r="M2" s="3"/>
      <c r="N2" s="3"/>
      <c r="O2" s="3"/>
      <c r="P2" s="3"/>
      <c r="Q2" s="3"/>
      <c r="R2" s="3"/>
      <c r="S2" s="3"/>
      <c r="T2" s="2"/>
      <c r="U2" s="2"/>
      <c r="V2" s="15"/>
      <c r="Z2" s="181"/>
      <c r="AA2" s="181"/>
      <c r="AB2" s="181"/>
      <c r="AE2" s="181"/>
    </row>
    <row r="3" spans="2:32" ht="10.050000000000001" customHeight="1" thickTop="1">
      <c r="B3" s="326"/>
      <c r="C3" s="115"/>
      <c r="D3" s="115"/>
      <c r="E3" s="115"/>
      <c r="F3" s="178"/>
      <c r="G3" s="180"/>
      <c r="H3" s="82"/>
      <c r="I3" s="175"/>
      <c r="J3" s="3"/>
      <c r="K3" s="3"/>
      <c r="L3" s="3"/>
      <c r="M3" s="3"/>
      <c r="N3" s="3"/>
      <c r="O3" s="3"/>
      <c r="P3" s="3"/>
      <c r="Q3" s="3"/>
      <c r="R3" s="3"/>
      <c r="S3" s="3"/>
      <c r="T3" s="2"/>
      <c r="U3" s="2"/>
      <c r="V3" s="15"/>
      <c r="Z3" s="181"/>
      <c r="AA3" s="181"/>
      <c r="AB3" s="181"/>
      <c r="AE3" s="181"/>
    </row>
    <row r="4" spans="2:32" ht="27" customHeight="1">
      <c r="B4" s="326"/>
      <c r="C4" s="333" t="str">
        <f>B13</f>
        <v>1. Efectividad</v>
      </c>
      <c r="D4" s="334"/>
      <c r="E4" s="335">
        <f>AVERAGE(J4:J5)</f>
        <v>1</v>
      </c>
      <c r="F4" s="347" t="str">
        <f>B14</f>
        <v>1.1 Resultados</v>
      </c>
      <c r="G4" s="347"/>
      <c r="H4" s="347"/>
      <c r="I4" s="348"/>
      <c r="J4" s="9">
        <f>V15</f>
        <v>1</v>
      </c>
      <c r="K4" s="3"/>
      <c r="L4" s="3"/>
      <c r="M4" s="3"/>
      <c r="N4" s="3"/>
      <c r="O4" s="3"/>
      <c r="P4" s="3"/>
      <c r="Q4" s="3"/>
      <c r="R4" s="3"/>
      <c r="S4" s="3"/>
      <c r="T4" s="2"/>
      <c r="U4" s="2"/>
      <c r="V4" s="15"/>
      <c r="X4" s="158" t="str">
        <f>C4</f>
        <v>1. Efectividad</v>
      </c>
      <c r="Y4" s="162">
        <f>E4</f>
        <v>1</v>
      </c>
      <c r="Z4" s="181" t="str">
        <f>F4</f>
        <v>1.1 Resultados</v>
      </c>
      <c r="AA4" s="163">
        <f t="shared" ref="AA4:AA11" si="0">J4</f>
        <v>1</v>
      </c>
      <c r="AB4" s="181"/>
      <c r="AE4" s="181"/>
    </row>
    <row r="5" spans="2:32" ht="24" customHeight="1">
      <c r="B5" s="326"/>
      <c r="C5" s="333"/>
      <c r="D5" s="334"/>
      <c r="E5" s="336"/>
      <c r="F5" s="347" t="str">
        <f>B33</f>
        <v>1.2 Estándares</v>
      </c>
      <c r="G5" s="347"/>
      <c r="H5" s="347"/>
      <c r="I5" s="348"/>
      <c r="J5" s="9">
        <f>V34</f>
        <v>1</v>
      </c>
      <c r="K5" s="17"/>
      <c r="L5" s="17"/>
      <c r="M5" s="5"/>
      <c r="N5" s="175"/>
      <c r="O5" s="175"/>
      <c r="P5" s="175"/>
      <c r="Q5" s="175"/>
      <c r="R5" s="175"/>
      <c r="S5" s="175"/>
      <c r="T5" s="174"/>
      <c r="U5" s="174"/>
      <c r="V5" s="177"/>
      <c r="X5" s="158" t="str">
        <f>C6</f>
        <v>2. Eficiencia</v>
      </c>
      <c r="Y5" s="162">
        <f>E6</f>
        <v>1</v>
      </c>
      <c r="Z5" s="181" t="str">
        <f t="shared" ref="Z5:Z11" si="1">F5</f>
        <v>1.2 Estándares</v>
      </c>
      <c r="AA5" s="163">
        <f t="shared" si="0"/>
        <v>1</v>
      </c>
      <c r="AB5" s="181"/>
      <c r="AE5" s="181"/>
    </row>
    <row r="6" spans="2:32" ht="24" customHeight="1">
      <c r="B6" s="326"/>
      <c r="C6" s="333" t="str">
        <f>B48</f>
        <v>2. Eficiencia</v>
      </c>
      <c r="D6" s="334"/>
      <c r="E6" s="335">
        <f>AVERAGE(J6:J7)</f>
        <v>1</v>
      </c>
      <c r="F6" s="347" t="str">
        <f>B49</f>
        <v>2.1 Prestación de Servicios</v>
      </c>
      <c r="G6" s="347"/>
      <c r="H6" s="347"/>
      <c r="I6" s="348"/>
      <c r="J6" s="9">
        <f>V50</f>
        <v>1</v>
      </c>
      <c r="K6" s="17"/>
      <c r="L6" s="17"/>
      <c r="M6" s="5"/>
      <c r="N6" s="175"/>
      <c r="O6" s="175"/>
      <c r="P6" s="175"/>
      <c r="Q6" s="175"/>
      <c r="R6" s="175"/>
      <c r="S6" s="175"/>
      <c r="T6" s="69"/>
      <c r="U6" s="69"/>
      <c r="V6" s="70"/>
      <c r="X6" s="158" t="str">
        <f>C8</f>
        <v>3. Pertinencia/Relevancia</v>
      </c>
      <c r="Y6" s="162">
        <f>E8</f>
        <v>1</v>
      </c>
      <c r="Z6" s="181" t="str">
        <f t="shared" si="1"/>
        <v>2.1 Prestación de Servicios</v>
      </c>
      <c r="AA6" s="163">
        <f t="shared" si="0"/>
        <v>1</v>
      </c>
      <c r="AB6" s="181"/>
      <c r="AE6" s="181"/>
    </row>
    <row r="7" spans="2:32" ht="24" customHeight="1">
      <c r="B7" s="326"/>
      <c r="C7" s="333"/>
      <c r="D7" s="334"/>
      <c r="E7" s="336"/>
      <c r="F7" s="347" t="str">
        <f>B76</f>
        <v xml:space="preserve">2.2 Alcance  </v>
      </c>
      <c r="G7" s="347"/>
      <c r="H7" s="347"/>
      <c r="I7" s="348"/>
      <c r="J7" s="9">
        <f>V77</f>
        <v>1</v>
      </c>
      <c r="K7" s="17"/>
      <c r="L7" s="17"/>
      <c r="M7" s="5"/>
      <c r="N7" s="175"/>
      <c r="O7" s="175"/>
      <c r="P7" s="175"/>
      <c r="Q7" s="175"/>
      <c r="R7" s="175"/>
      <c r="S7" s="175"/>
      <c r="T7" s="69"/>
      <c r="U7" s="69"/>
      <c r="V7" s="70"/>
      <c r="X7" s="158" t="str">
        <f>C10</f>
        <v>4. Sustentabilidad</v>
      </c>
      <c r="Y7" s="162">
        <f>E10</f>
        <v>1</v>
      </c>
      <c r="Z7" s="181" t="str">
        <f t="shared" si="1"/>
        <v xml:space="preserve">2.2 Alcance  </v>
      </c>
      <c r="AA7" s="163">
        <f t="shared" si="0"/>
        <v>1</v>
      </c>
      <c r="AB7" s="181"/>
      <c r="AE7" s="181"/>
    </row>
    <row r="8" spans="2:32" ht="24" customHeight="1">
      <c r="B8" s="326"/>
      <c r="C8" s="333" t="str">
        <f>B97</f>
        <v>3. Pertinencia/Relevancia</v>
      </c>
      <c r="D8" s="334"/>
      <c r="E8" s="335">
        <f>AVERAGE(J8:J9)</f>
        <v>1</v>
      </c>
      <c r="F8" s="347" t="str">
        <f>B98</f>
        <v xml:space="preserve">3.1 Población Objetivo  </v>
      </c>
      <c r="G8" s="347"/>
      <c r="H8" s="347"/>
      <c r="I8" s="348"/>
      <c r="J8" s="9">
        <f>V99</f>
        <v>1</v>
      </c>
      <c r="K8" s="17"/>
      <c r="L8" s="17"/>
      <c r="M8" s="5"/>
      <c r="N8" s="175"/>
      <c r="O8" s="175"/>
      <c r="P8" s="175"/>
      <c r="Q8" s="175"/>
      <c r="R8" s="175"/>
      <c r="S8" s="175"/>
      <c r="T8" s="69"/>
      <c r="U8" s="69"/>
      <c r="V8" s="70"/>
      <c r="Z8" s="181" t="str">
        <f t="shared" si="1"/>
        <v xml:space="preserve">3.1 Población Objetivo  </v>
      </c>
      <c r="AA8" s="163">
        <f t="shared" si="0"/>
        <v>1</v>
      </c>
      <c r="AB8" s="181"/>
      <c r="AE8" s="181"/>
    </row>
    <row r="9" spans="2:32" ht="24" customHeight="1">
      <c r="B9" s="326"/>
      <c r="C9" s="333"/>
      <c r="D9" s="334"/>
      <c r="E9" s="336"/>
      <c r="F9" s="347" t="str">
        <f>B118</f>
        <v>3.2 Aprendizaje</v>
      </c>
      <c r="G9" s="347"/>
      <c r="H9" s="347"/>
      <c r="I9" s="348"/>
      <c r="J9" s="9">
        <f>V119</f>
        <v>1</v>
      </c>
      <c r="K9" s="175"/>
      <c r="L9" s="175"/>
      <c r="M9" s="175"/>
      <c r="N9" s="175"/>
      <c r="O9" s="175"/>
      <c r="P9" s="175"/>
      <c r="Q9" s="175"/>
      <c r="R9" s="175"/>
      <c r="S9" s="175"/>
      <c r="T9" s="69"/>
      <c r="U9" s="69"/>
      <c r="V9" s="70"/>
      <c r="Z9" s="181" t="str">
        <f t="shared" si="1"/>
        <v>3.2 Aprendizaje</v>
      </c>
      <c r="AA9" s="163">
        <f t="shared" si="0"/>
        <v>1</v>
      </c>
      <c r="AB9" s="181"/>
      <c r="AE9" s="181"/>
    </row>
    <row r="10" spans="2:32" ht="24" customHeight="1">
      <c r="B10" s="326"/>
      <c r="C10" s="333" t="str">
        <f>B138</f>
        <v>4. Sustentabilidad</v>
      </c>
      <c r="D10" s="334"/>
      <c r="E10" s="335">
        <f>AVERAGE(J10:J11)</f>
        <v>1</v>
      </c>
      <c r="F10" s="347" t="str">
        <f>B139</f>
        <v>4.1 Recursos</v>
      </c>
      <c r="G10" s="347"/>
      <c r="H10" s="347"/>
      <c r="I10" s="348"/>
      <c r="J10" s="9">
        <f>V140</f>
        <v>1</v>
      </c>
      <c r="K10" s="6"/>
      <c r="L10" s="6"/>
      <c r="M10" s="6"/>
      <c r="N10" s="175"/>
      <c r="O10" s="175"/>
      <c r="P10" s="175"/>
      <c r="Q10" s="175"/>
      <c r="R10" s="175"/>
      <c r="S10" s="175"/>
      <c r="T10" s="174"/>
      <c r="U10" s="174"/>
      <c r="V10" s="177"/>
      <c r="Z10" s="181" t="str">
        <f t="shared" si="1"/>
        <v>4.1 Recursos</v>
      </c>
      <c r="AA10" s="163">
        <f t="shared" si="0"/>
        <v>1</v>
      </c>
      <c r="AB10" s="181"/>
      <c r="AE10" s="181"/>
    </row>
    <row r="11" spans="2:32" ht="22.05" customHeight="1" thickBot="1">
      <c r="B11" s="326"/>
      <c r="C11" s="333"/>
      <c r="D11" s="334"/>
      <c r="E11" s="337"/>
      <c r="F11" s="347" t="str">
        <f>B159</f>
        <v>4.2 Impacto Social</v>
      </c>
      <c r="G11" s="347"/>
      <c r="H11" s="347"/>
      <c r="I11" s="348"/>
      <c r="J11" s="9">
        <f>V160</f>
        <v>1</v>
      </c>
      <c r="K11" s="7"/>
      <c r="L11" s="7"/>
      <c r="M11" s="7"/>
      <c r="N11" s="175"/>
      <c r="O11" s="175"/>
      <c r="P11" s="175"/>
      <c r="Q11" s="175"/>
      <c r="R11" s="175"/>
      <c r="S11" s="175"/>
      <c r="T11" s="174"/>
      <c r="U11" s="174"/>
      <c r="V11" s="177"/>
      <c r="Z11" s="181" t="str">
        <f t="shared" si="1"/>
        <v>4.2 Impacto Social</v>
      </c>
      <c r="AA11" s="163">
        <f t="shared" si="0"/>
        <v>1</v>
      </c>
      <c r="AB11" s="181"/>
      <c r="AE11" s="181"/>
    </row>
    <row r="12" spans="2:32" ht="43.95" customHeight="1" thickBot="1">
      <c r="B12" s="327"/>
      <c r="C12" s="194"/>
      <c r="D12" s="195" t="s">
        <v>459</v>
      </c>
      <c r="E12" s="196">
        <f>AVERAGE(E4:E11)</f>
        <v>1</v>
      </c>
      <c r="F12" s="175"/>
      <c r="G12" s="8"/>
      <c r="H12" s="175"/>
      <c r="I12" s="175"/>
      <c r="J12" s="4"/>
      <c r="K12" s="175"/>
      <c r="L12" s="175"/>
      <c r="M12" s="175"/>
      <c r="N12" s="175"/>
      <c r="O12" s="175"/>
      <c r="P12" s="175"/>
      <c r="Q12" s="175"/>
      <c r="R12" s="175"/>
      <c r="S12" s="175"/>
      <c r="T12" s="174"/>
      <c r="U12" s="174"/>
      <c r="V12" s="177"/>
      <c r="Z12" s="181"/>
      <c r="AA12" s="181"/>
      <c r="AB12" s="181"/>
      <c r="AE12" s="181"/>
    </row>
    <row r="13" spans="2:32" ht="80.25" customHeight="1" thickBot="1">
      <c r="B13" s="349" t="s">
        <v>153</v>
      </c>
      <c r="C13" s="350"/>
      <c r="D13" s="350"/>
      <c r="E13" s="350"/>
      <c r="F13" s="351" t="s">
        <v>154</v>
      </c>
      <c r="G13" s="351"/>
      <c r="H13" s="351"/>
      <c r="I13" s="351"/>
      <c r="J13" s="351"/>
      <c r="K13" s="351"/>
      <c r="L13" s="351"/>
      <c r="M13" s="351"/>
      <c r="N13" s="351"/>
      <c r="O13" s="351"/>
      <c r="P13" s="351"/>
      <c r="Q13" s="351"/>
      <c r="R13" s="351"/>
      <c r="S13" s="351"/>
      <c r="T13" s="351"/>
      <c r="U13" s="184"/>
      <c r="V13" s="114"/>
      <c r="Z13" s="181"/>
      <c r="AA13" s="181"/>
      <c r="AB13" s="181"/>
      <c r="AE13" s="181"/>
    </row>
    <row r="14" spans="2:32" ht="30" customHeight="1">
      <c r="B14" s="329" t="s">
        <v>155</v>
      </c>
      <c r="C14" s="330"/>
      <c r="D14" s="330"/>
      <c r="E14" s="330"/>
      <c r="F14" s="338" t="s">
        <v>446</v>
      </c>
      <c r="G14" s="338"/>
      <c r="H14" s="338"/>
      <c r="I14" s="338"/>
      <c r="J14" s="338"/>
      <c r="K14" s="338"/>
      <c r="L14" s="338"/>
      <c r="M14" s="338"/>
      <c r="N14" s="338"/>
      <c r="O14" s="338"/>
      <c r="P14" s="338"/>
      <c r="Q14" s="338"/>
      <c r="R14" s="338"/>
      <c r="S14" s="338"/>
      <c r="T14" s="339"/>
      <c r="U14" s="286" t="s">
        <v>156</v>
      </c>
      <c r="V14" s="287"/>
      <c r="W14" s="1"/>
      <c r="X14" s="161"/>
      <c r="Y14" s="161"/>
      <c r="Z14" s="182"/>
      <c r="AA14" s="182"/>
      <c r="AB14" s="182"/>
      <c r="AC14" s="164"/>
      <c r="AD14" s="164"/>
      <c r="AE14" s="182"/>
      <c r="AF14" s="157"/>
    </row>
    <row r="15" spans="2:32" ht="31.95" customHeight="1">
      <c r="B15" s="331"/>
      <c r="C15" s="332"/>
      <c r="D15" s="332"/>
      <c r="E15" s="332"/>
      <c r="F15" s="340"/>
      <c r="G15" s="340"/>
      <c r="H15" s="340"/>
      <c r="I15" s="340"/>
      <c r="J15" s="340"/>
      <c r="K15" s="340"/>
      <c r="L15" s="340"/>
      <c r="M15" s="340"/>
      <c r="N15" s="340"/>
      <c r="O15" s="340"/>
      <c r="P15" s="340"/>
      <c r="Q15" s="340"/>
      <c r="R15" s="340"/>
      <c r="S15" s="340"/>
      <c r="T15" s="341"/>
      <c r="U15" s="117">
        <f>V15</f>
        <v>1</v>
      </c>
      <c r="V15" s="119">
        <f>MAX(M17,M23)</f>
        <v>1</v>
      </c>
      <c r="W15" s="1"/>
      <c r="X15" s="161"/>
      <c r="Y15" s="161"/>
      <c r="Z15" s="182"/>
      <c r="AA15" s="182"/>
      <c r="AB15" s="182"/>
      <c r="AC15" s="164"/>
      <c r="AD15" s="164"/>
      <c r="AE15" s="182"/>
      <c r="AF15" s="157"/>
    </row>
    <row r="16" spans="2:32" ht="27" customHeight="1">
      <c r="B16" s="279" t="s">
        <v>146</v>
      </c>
      <c r="C16" s="280"/>
      <c r="D16" s="280"/>
      <c r="E16" s="280"/>
      <c r="F16" s="280"/>
      <c r="G16" s="16"/>
      <c r="H16" s="282" t="s">
        <v>147</v>
      </c>
      <c r="I16" s="280"/>
      <c r="J16" s="280"/>
      <c r="K16" s="280"/>
      <c r="L16" s="280"/>
      <c r="M16" s="113" t="s">
        <v>157</v>
      </c>
      <c r="N16" s="282" t="s">
        <v>148</v>
      </c>
      <c r="O16" s="280"/>
      <c r="P16" s="280"/>
      <c r="Q16" s="280"/>
      <c r="R16" s="281"/>
      <c r="S16" s="282" t="s">
        <v>149</v>
      </c>
      <c r="T16" s="280"/>
      <c r="U16" s="280"/>
      <c r="V16" s="376"/>
      <c r="W16" s="1"/>
      <c r="X16" s="161"/>
      <c r="Y16" s="161"/>
      <c r="Z16" s="182"/>
      <c r="AA16" s="182"/>
      <c r="AB16" s="182"/>
      <c r="AC16" s="164"/>
      <c r="AD16" s="164"/>
      <c r="AE16" s="182"/>
      <c r="AF16" s="157"/>
    </row>
    <row r="17" spans="2:32" ht="52.95" customHeight="1">
      <c r="B17" s="256" t="s">
        <v>158</v>
      </c>
      <c r="C17" s="257"/>
      <c r="D17" s="257"/>
      <c r="E17" s="257"/>
      <c r="F17" s="291"/>
      <c r="G17" s="292"/>
      <c r="H17" s="241" t="s">
        <v>270</v>
      </c>
      <c r="I17" s="242"/>
      <c r="J17" s="242"/>
      <c r="K17" s="242"/>
      <c r="L17" s="66"/>
      <c r="M17" s="238">
        <f>IF(OR(Y17=1,Y17=2,Y17=3),1,IF(OR(Y17=4,Y17=7,Y17=8,Y17=9),2,IF(OR(Y17=11,Y17=12),3,IF(Y17=13,4,"Indicar el tipo de evidencia"))))</f>
        <v>1</v>
      </c>
      <c r="N17" s="295"/>
      <c r="O17" s="296"/>
      <c r="P17" s="296"/>
      <c r="Q17" s="296"/>
      <c r="R17" s="297"/>
      <c r="S17" s="295"/>
      <c r="T17" s="296"/>
      <c r="U17" s="296"/>
      <c r="V17" s="318"/>
      <c r="W17" s="1"/>
      <c r="X17" s="161"/>
      <c r="Y17" s="216">
        <f>SUM(AB17:AB26)</f>
        <v>2</v>
      </c>
      <c r="Z17" s="182">
        <f>VLOOKUP(H17,RefOPI!C5:D7,2)</f>
        <v>2</v>
      </c>
      <c r="AA17" s="182">
        <f>Z17</f>
        <v>2</v>
      </c>
      <c r="AB17" s="182">
        <f>AA17</f>
        <v>2</v>
      </c>
      <c r="AC17" s="182"/>
      <c r="AD17" s="182"/>
      <c r="AE17" s="182"/>
      <c r="AF17" s="150"/>
    </row>
    <row r="18" spans="2:32" ht="30" customHeight="1">
      <c r="B18" s="320" t="s">
        <v>160</v>
      </c>
      <c r="C18" s="321"/>
      <c r="D18" s="321"/>
      <c r="E18" s="321"/>
      <c r="F18" s="291"/>
      <c r="G18" s="292"/>
      <c r="H18" s="241" t="s">
        <v>159</v>
      </c>
      <c r="I18" s="242"/>
      <c r="J18" s="242"/>
      <c r="K18" s="242"/>
      <c r="L18" s="66"/>
      <c r="M18" s="239"/>
      <c r="N18" s="232"/>
      <c r="O18" s="233"/>
      <c r="P18" s="233"/>
      <c r="Q18" s="233"/>
      <c r="R18" s="234"/>
      <c r="S18" s="232"/>
      <c r="T18" s="233"/>
      <c r="U18" s="233"/>
      <c r="V18" s="319"/>
      <c r="W18" s="1"/>
      <c r="X18" s="161"/>
      <c r="Y18" s="216"/>
      <c r="Z18" s="182">
        <f>VLOOKUP(H18,RefOPI!C10:D12,2)</f>
        <v>0</v>
      </c>
      <c r="AA18" s="182">
        <f>IF(Z18=2,1,0)</f>
        <v>0</v>
      </c>
      <c r="AB18" s="182">
        <f>IF(AB17=1,0,AA18)</f>
        <v>0</v>
      </c>
      <c r="AC18" s="182"/>
      <c r="AD18" s="182"/>
      <c r="AE18" s="182"/>
      <c r="AF18" s="150"/>
    </row>
    <row r="19" spans="2:32" ht="31.05" customHeight="1">
      <c r="B19" s="353" t="s">
        <v>161</v>
      </c>
      <c r="C19" s="352" t="s">
        <v>162</v>
      </c>
      <c r="D19" s="352"/>
      <c r="E19" s="352"/>
      <c r="F19" s="263">
        <f>Z19</f>
        <v>0</v>
      </c>
      <c r="G19" s="264"/>
      <c r="H19" s="241" t="s">
        <v>159</v>
      </c>
      <c r="I19" s="242"/>
      <c r="J19" s="242"/>
      <c r="K19" s="242"/>
      <c r="L19" s="66"/>
      <c r="M19" s="239"/>
      <c r="N19" s="232"/>
      <c r="O19" s="233"/>
      <c r="P19" s="233"/>
      <c r="Q19" s="233"/>
      <c r="R19" s="234"/>
      <c r="S19" s="232"/>
      <c r="T19" s="233"/>
      <c r="U19" s="233"/>
      <c r="V19" s="319"/>
      <c r="W19" s="191"/>
      <c r="X19" s="183"/>
      <c r="Y19" s="216"/>
      <c r="Z19" s="183">
        <f>VLOOKUP(H19,RefOPI!C14:D16,2)</f>
        <v>0</v>
      </c>
      <c r="AA19" s="182">
        <f>IF(Z19=2,1,0)</f>
        <v>0</v>
      </c>
      <c r="AB19" s="217">
        <f>IF(AB18=0,0,IF(AND(AA19=1,AA20=1,AA21=1,AA22=1),1,0))</f>
        <v>0</v>
      </c>
      <c r="AC19" s="182"/>
      <c r="AD19" s="182"/>
      <c r="AE19" s="182"/>
      <c r="AF19" s="150"/>
    </row>
    <row r="20" spans="2:32" ht="22.95" customHeight="1">
      <c r="B20" s="354"/>
      <c r="C20" s="262" t="s">
        <v>163</v>
      </c>
      <c r="D20" s="262"/>
      <c r="E20" s="262"/>
      <c r="F20" s="263">
        <f>Z20</f>
        <v>0</v>
      </c>
      <c r="G20" s="264"/>
      <c r="H20" s="241" t="s">
        <v>159</v>
      </c>
      <c r="I20" s="242"/>
      <c r="J20" s="242"/>
      <c r="K20" s="242"/>
      <c r="L20" s="66"/>
      <c r="M20" s="239"/>
      <c r="N20" s="232"/>
      <c r="O20" s="233"/>
      <c r="P20" s="233"/>
      <c r="Q20" s="233"/>
      <c r="R20" s="234"/>
      <c r="S20" s="232"/>
      <c r="T20" s="233"/>
      <c r="U20" s="233"/>
      <c r="V20" s="319"/>
      <c r="W20" s="191"/>
      <c r="X20" s="183"/>
      <c r="Y20" s="216"/>
      <c r="Z20" s="183">
        <f>VLOOKUP(H20,RefOPI!C18:D20,2)</f>
        <v>0</v>
      </c>
      <c r="AA20" s="182">
        <f>IF(Z20=2,1,0)</f>
        <v>0</v>
      </c>
      <c r="AB20" s="217"/>
      <c r="AC20" s="182"/>
      <c r="AD20" s="182"/>
      <c r="AE20" s="182"/>
      <c r="AF20" s="150"/>
    </row>
    <row r="21" spans="2:32" ht="22.95" customHeight="1">
      <c r="B21" s="354"/>
      <c r="C21" s="262" t="s">
        <v>164</v>
      </c>
      <c r="D21" s="262"/>
      <c r="E21" s="262"/>
      <c r="F21" s="263">
        <f>Z21</f>
        <v>0</v>
      </c>
      <c r="G21" s="264"/>
      <c r="H21" s="241" t="s">
        <v>159</v>
      </c>
      <c r="I21" s="242"/>
      <c r="J21" s="242"/>
      <c r="K21" s="242"/>
      <c r="L21" s="66"/>
      <c r="M21" s="239"/>
      <c r="N21" s="232"/>
      <c r="O21" s="233"/>
      <c r="P21" s="233"/>
      <c r="Q21" s="233"/>
      <c r="R21" s="234"/>
      <c r="S21" s="232"/>
      <c r="T21" s="233"/>
      <c r="U21" s="233"/>
      <c r="V21" s="319"/>
      <c r="W21" s="191"/>
      <c r="X21" s="183"/>
      <c r="Y21" s="216"/>
      <c r="Z21" s="183">
        <f>VLOOKUP(H21,RefOPI!C22:D24,2)</f>
        <v>0</v>
      </c>
      <c r="AA21" s="182">
        <f>IF(Z21=2,1,0)</f>
        <v>0</v>
      </c>
      <c r="AB21" s="217"/>
      <c r="AC21" s="182"/>
      <c r="AD21" s="182"/>
      <c r="AE21" s="182"/>
      <c r="AF21" s="150"/>
    </row>
    <row r="22" spans="2:32" ht="22.95" customHeight="1">
      <c r="B22" s="355"/>
      <c r="C22" s="262" t="s">
        <v>165</v>
      </c>
      <c r="D22" s="262"/>
      <c r="E22" s="262"/>
      <c r="F22" s="263">
        <f>Z22</f>
        <v>0</v>
      </c>
      <c r="G22" s="264"/>
      <c r="H22" s="241" t="s">
        <v>159</v>
      </c>
      <c r="I22" s="242"/>
      <c r="J22" s="242"/>
      <c r="K22" s="242"/>
      <c r="L22" s="66"/>
      <c r="M22" s="239"/>
      <c r="N22" s="232"/>
      <c r="O22" s="233"/>
      <c r="P22" s="233"/>
      <c r="Q22" s="233"/>
      <c r="R22" s="234"/>
      <c r="S22" s="232"/>
      <c r="T22" s="233"/>
      <c r="U22" s="233"/>
      <c r="V22" s="319"/>
      <c r="W22" s="191"/>
      <c r="X22" s="183"/>
      <c r="Y22" s="216"/>
      <c r="Z22" s="183">
        <f>VLOOKUP(H22,RefOPI!C34:D35,2)</f>
        <v>0</v>
      </c>
      <c r="AA22" s="182">
        <f>IF(Z22=2,1,0)</f>
        <v>0</v>
      </c>
      <c r="AB22" s="217"/>
      <c r="AC22" s="182"/>
      <c r="AD22" s="182"/>
      <c r="AE22" s="182"/>
      <c r="AF22" s="150"/>
    </row>
    <row r="23" spans="2:32" ht="61.95" customHeight="1">
      <c r="B23" s="320" t="s">
        <v>166</v>
      </c>
      <c r="C23" s="321"/>
      <c r="D23" s="321"/>
      <c r="E23" s="321"/>
      <c r="F23" s="291"/>
      <c r="G23" s="292"/>
      <c r="H23" s="241" t="s">
        <v>167</v>
      </c>
      <c r="I23" s="242"/>
      <c r="J23" s="242"/>
      <c r="K23" s="242"/>
      <c r="L23" s="66"/>
      <c r="M23" s="239"/>
      <c r="N23" s="232"/>
      <c r="O23" s="233"/>
      <c r="P23" s="233"/>
      <c r="Q23" s="233"/>
      <c r="R23" s="234"/>
      <c r="S23" s="232"/>
      <c r="T23" s="233"/>
      <c r="U23" s="233"/>
      <c r="V23" s="319"/>
      <c r="W23" s="1"/>
      <c r="X23" s="161"/>
      <c r="Y23" s="216"/>
      <c r="Z23" s="182">
        <f>VLOOKUP(H23,RefOPI!C38:D41,2)</f>
        <v>0</v>
      </c>
      <c r="AA23" s="182">
        <f>IF(OR(AB17=1,AB18=0,AB19=0),0,Z23)</f>
        <v>0</v>
      </c>
      <c r="AB23" s="182">
        <f>IF(AB19=0,0,AA23)</f>
        <v>0</v>
      </c>
      <c r="AC23" s="182"/>
      <c r="AD23" s="182"/>
      <c r="AE23" s="182"/>
      <c r="AF23" s="150"/>
    </row>
    <row r="24" spans="2:32" ht="63" customHeight="1">
      <c r="B24" s="267" t="s">
        <v>168</v>
      </c>
      <c r="C24" s="261" t="str">
        <f>VLOOKUP(H23,RefOPI!B43:C46,2)</f>
        <v>No Aplica</v>
      </c>
      <c r="D24" s="261"/>
      <c r="E24" s="261"/>
      <c r="F24" s="263" t="str">
        <f>X24</f>
        <v/>
      </c>
      <c r="G24" s="264"/>
      <c r="H24" s="241" t="s">
        <v>159</v>
      </c>
      <c r="I24" s="242"/>
      <c r="J24" s="242"/>
      <c r="K24" s="242"/>
      <c r="L24" s="66"/>
      <c r="M24" s="239"/>
      <c r="N24" s="232"/>
      <c r="O24" s="233"/>
      <c r="P24" s="233"/>
      <c r="Q24" s="233"/>
      <c r="R24" s="234"/>
      <c r="S24" s="232"/>
      <c r="T24" s="233"/>
      <c r="U24" s="233"/>
      <c r="V24" s="319"/>
      <c r="W24" s="191"/>
      <c r="X24" s="182" t="str">
        <f>IF(C24="No Aplica","",Z24)</f>
        <v/>
      </c>
      <c r="Y24" s="216"/>
      <c r="Z24" s="182">
        <f>VLOOKUP(H24,RefOPI!C34:D35,2)</f>
        <v>0</v>
      </c>
      <c r="AA24" s="182">
        <f>IF(AB23=0,0,Z24)</f>
        <v>0</v>
      </c>
      <c r="AB24" s="215">
        <f>IF(OR(AA24=2,AA25=2),1,0)</f>
        <v>0</v>
      </c>
      <c r="AC24" s="164"/>
      <c r="AD24" s="164"/>
      <c r="AE24" s="183"/>
      <c r="AF24" s="156"/>
    </row>
    <row r="25" spans="2:32" ht="28.05" customHeight="1">
      <c r="B25" s="309"/>
      <c r="C25" s="261" t="str">
        <f>IF(C24="No Aplica",C24,"Otro (indicar el nombre de la evidencia)")</f>
        <v>No Aplica</v>
      </c>
      <c r="D25" s="261"/>
      <c r="E25" s="261"/>
      <c r="F25" s="263" t="str">
        <f>X25</f>
        <v/>
      </c>
      <c r="G25" s="264"/>
      <c r="H25" s="241" t="s">
        <v>159</v>
      </c>
      <c r="I25" s="242"/>
      <c r="J25" s="242"/>
      <c r="K25" s="242"/>
      <c r="L25" s="66"/>
      <c r="M25" s="239"/>
      <c r="N25" s="232"/>
      <c r="O25" s="233"/>
      <c r="P25" s="233"/>
      <c r="Q25" s="233"/>
      <c r="R25" s="234"/>
      <c r="S25" s="232"/>
      <c r="T25" s="233"/>
      <c r="U25" s="233"/>
      <c r="V25" s="319"/>
      <c r="W25" s="191"/>
      <c r="X25" s="182" t="str">
        <f>IF(C24="No Aplica","",Z25)</f>
        <v/>
      </c>
      <c r="Y25" s="216"/>
      <c r="Z25" s="182">
        <f>VLOOKUP(H25,RefOPI!C34:D35,2)</f>
        <v>0</v>
      </c>
      <c r="AA25" s="182">
        <f>IF(AB23=0,0,Z25)</f>
        <v>0</v>
      </c>
      <c r="AB25" s="215"/>
      <c r="AC25" s="164"/>
      <c r="AD25" s="164"/>
      <c r="AE25" s="183"/>
      <c r="AF25" s="156"/>
    </row>
    <row r="26" spans="2:32" ht="63" customHeight="1">
      <c r="B26" s="320" t="s">
        <v>169</v>
      </c>
      <c r="C26" s="321"/>
      <c r="D26" s="321"/>
      <c r="E26" s="321"/>
      <c r="F26" s="291"/>
      <c r="G26" s="292"/>
      <c r="H26" s="241" t="s">
        <v>159</v>
      </c>
      <c r="I26" s="242"/>
      <c r="J26" s="242"/>
      <c r="K26" s="242"/>
      <c r="L26" s="66"/>
      <c r="M26" s="240"/>
      <c r="N26" s="232"/>
      <c r="O26" s="233"/>
      <c r="P26" s="233"/>
      <c r="Q26" s="233"/>
      <c r="R26" s="234"/>
      <c r="S26" s="232"/>
      <c r="T26" s="233"/>
      <c r="U26" s="233"/>
      <c r="V26" s="319"/>
      <c r="W26" s="1"/>
      <c r="X26" s="161">
        <f>IF(Z26=0,0,IF(Z26=3,1,IF(Z26=4,2)))</f>
        <v>0</v>
      </c>
      <c r="Y26" s="216"/>
      <c r="Z26" s="182">
        <f>VLOOKUP(H26,RefOPI!C54:D57,2)</f>
        <v>0</v>
      </c>
      <c r="AA26" s="182">
        <f>Z26</f>
        <v>0</v>
      </c>
      <c r="AB26" s="182">
        <f>IF(AB24=0,0,AA26)</f>
        <v>0</v>
      </c>
      <c r="AC26" s="182"/>
      <c r="AD26" s="182"/>
      <c r="AE26" s="182"/>
      <c r="AF26" s="150"/>
    </row>
    <row r="27" spans="2:32" ht="19.05" customHeight="1">
      <c r="B27" s="247" t="s">
        <v>150</v>
      </c>
      <c r="C27" s="248"/>
      <c r="D27" s="248"/>
      <c r="E27" s="248"/>
      <c r="F27" s="248"/>
      <c r="G27" s="249"/>
      <c r="H27" s="231" t="s">
        <v>170</v>
      </c>
      <c r="I27" s="231"/>
      <c r="J27" s="231"/>
      <c r="K27" s="231"/>
      <c r="L27" s="231"/>
      <c r="M27" s="231" t="s">
        <v>171</v>
      </c>
      <c r="N27" s="231"/>
      <c r="O27" s="231"/>
      <c r="P27" s="231"/>
      <c r="Q27" s="231" t="s">
        <v>172</v>
      </c>
      <c r="R27" s="231"/>
      <c r="S27" s="231"/>
      <c r="T27" s="231" t="s">
        <v>173</v>
      </c>
      <c r="U27" s="231"/>
      <c r="V27" s="288"/>
      <c r="Z27" s="181"/>
      <c r="AA27" s="181"/>
      <c r="AB27" s="182"/>
      <c r="AC27" s="182"/>
      <c r="AD27" s="182"/>
      <c r="AE27" s="182"/>
      <c r="AF27" s="150"/>
    </row>
    <row r="28" spans="2:32" ht="40.950000000000003" customHeight="1">
      <c r="B28" s="374" t="s">
        <v>174</v>
      </c>
      <c r="C28" s="375"/>
      <c r="D28" s="375"/>
      <c r="E28" s="375"/>
      <c r="F28" s="365">
        <f>IF(Z18=0,0,(AVERAGE(Z18,F19,F20,F21)))</f>
        <v>0</v>
      </c>
      <c r="G28" s="366"/>
      <c r="H28" s="270" t="s">
        <v>175</v>
      </c>
      <c r="I28" s="270"/>
      <c r="J28" s="270"/>
      <c r="K28" s="270"/>
      <c r="L28" s="270"/>
      <c r="M28" s="270" t="s">
        <v>176</v>
      </c>
      <c r="N28" s="270"/>
      <c r="O28" s="270"/>
      <c r="P28" s="270"/>
      <c r="Q28" s="372" t="s">
        <v>177</v>
      </c>
      <c r="R28" s="372"/>
      <c r="S28" s="372"/>
      <c r="T28" s="356" t="s">
        <v>178</v>
      </c>
      <c r="U28" s="357"/>
      <c r="V28" s="358"/>
      <c r="Z28" s="181"/>
      <c r="AA28" s="181"/>
      <c r="AB28" s="182"/>
      <c r="AC28" s="182"/>
      <c r="AD28" s="182"/>
      <c r="AE28" s="182"/>
      <c r="AF28" s="150"/>
    </row>
    <row r="29" spans="2:32" ht="67.05" customHeight="1">
      <c r="B29" s="243" t="str">
        <f>IF(AND(C24="No Aplica",C25="No Aplica"),"",C24)</f>
        <v/>
      </c>
      <c r="C29" s="244"/>
      <c r="D29" s="244"/>
      <c r="E29" s="244"/>
      <c r="F29" s="365" t="str">
        <f>F24</f>
        <v/>
      </c>
      <c r="G29" s="366"/>
      <c r="H29" s="270"/>
      <c r="I29" s="270"/>
      <c r="J29" s="270"/>
      <c r="K29" s="270"/>
      <c r="L29" s="270"/>
      <c r="M29" s="270"/>
      <c r="N29" s="270"/>
      <c r="O29" s="270"/>
      <c r="P29" s="270"/>
      <c r="Q29" s="372"/>
      <c r="R29" s="372"/>
      <c r="S29" s="372"/>
      <c r="T29" s="359"/>
      <c r="U29" s="360"/>
      <c r="V29" s="361"/>
      <c r="Y29" s="165">
        <f>VLOOKUP(H26,RefOPI!B59:C62,2)</f>
        <v>0</v>
      </c>
      <c r="Z29" s="165"/>
      <c r="AA29" s="165"/>
      <c r="AB29" s="165"/>
      <c r="AC29" s="182"/>
      <c r="AD29" s="182"/>
      <c r="AE29" s="182"/>
      <c r="AF29" s="150"/>
    </row>
    <row r="30" spans="2:32" ht="49.05" customHeight="1">
      <c r="B30" s="243" t="str">
        <f>IF(Y29=0,"",Y29)</f>
        <v/>
      </c>
      <c r="C30" s="244"/>
      <c r="D30" s="244"/>
      <c r="E30" s="244"/>
      <c r="F30" s="365" t="str">
        <f>IF(B30="","",2)</f>
        <v/>
      </c>
      <c r="G30" s="366"/>
      <c r="H30" s="270"/>
      <c r="I30" s="270"/>
      <c r="J30" s="270"/>
      <c r="K30" s="270"/>
      <c r="L30" s="270"/>
      <c r="M30" s="270"/>
      <c r="N30" s="270"/>
      <c r="O30" s="270"/>
      <c r="P30" s="270"/>
      <c r="Q30" s="372"/>
      <c r="R30" s="372"/>
      <c r="S30" s="372"/>
      <c r="T30" s="359"/>
      <c r="U30" s="360"/>
      <c r="V30" s="361"/>
      <c r="Z30" s="181"/>
      <c r="AA30" s="181"/>
      <c r="AB30" s="182"/>
      <c r="AC30" s="182"/>
      <c r="AD30" s="182"/>
      <c r="AE30" s="182"/>
      <c r="AF30" s="150"/>
    </row>
    <row r="31" spans="2:32" ht="39" customHeight="1" thickBot="1">
      <c r="B31" s="254"/>
      <c r="C31" s="255"/>
      <c r="D31" s="255"/>
      <c r="E31" s="255"/>
      <c r="F31" s="367"/>
      <c r="G31" s="368"/>
      <c r="H31" s="271"/>
      <c r="I31" s="271"/>
      <c r="J31" s="271"/>
      <c r="K31" s="271"/>
      <c r="L31" s="271"/>
      <c r="M31" s="271"/>
      <c r="N31" s="271"/>
      <c r="O31" s="271"/>
      <c r="P31" s="271"/>
      <c r="Q31" s="373"/>
      <c r="R31" s="373"/>
      <c r="S31" s="373"/>
      <c r="T31" s="362"/>
      <c r="U31" s="363"/>
      <c r="V31" s="364"/>
      <c r="Z31" s="181"/>
      <c r="AA31" s="181"/>
      <c r="AB31" s="181"/>
      <c r="AE31" s="181"/>
    </row>
    <row r="32" spans="2:32" ht="19.05" customHeight="1" thickBot="1">
      <c r="B32" s="67"/>
      <c r="C32" s="67"/>
      <c r="D32" s="67"/>
      <c r="E32" s="67"/>
      <c r="F32" s="67"/>
      <c r="H32" s="67"/>
      <c r="I32" s="67"/>
      <c r="J32" s="67"/>
      <c r="K32" s="67"/>
      <c r="L32" s="67"/>
      <c r="M32" s="68"/>
      <c r="N32" s="67"/>
      <c r="O32" s="67"/>
      <c r="P32" s="67"/>
      <c r="Q32" s="67"/>
      <c r="R32" s="67"/>
      <c r="S32" s="67"/>
      <c r="T32" s="67"/>
      <c r="U32" s="67"/>
      <c r="V32" s="67"/>
      <c r="Z32" s="181"/>
      <c r="AA32" s="181"/>
      <c r="AB32" s="181"/>
      <c r="AE32" s="181"/>
    </row>
    <row r="33" spans="2:35" ht="30" customHeight="1">
      <c r="B33" s="250" t="s">
        <v>443</v>
      </c>
      <c r="C33" s="251"/>
      <c r="D33" s="251"/>
      <c r="E33" s="251"/>
      <c r="F33" s="227" t="s">
        <v>445</v>
      </c>
      <c r="G33" s="227"/>
      <c r="H33" s="227"/>
      <c r="I33" s="227"/>
      <c r="J33" s="227"/>
      <c r="K33" s="227"/>
      <c r="L33" s="227"/>
      <c r="M33" s="227"/>
      <c r="N33" s="227"/>
      <c r="O33" s="227"/>
      <c r="P33" s="227"/>
      <c r="Q33" s="227"/>
      <c r="R33" s="227"/>
      <c r="S33" s="227"/>
      <c r="T33" s="228"/>
      <c r="U33" s="286" t="s">
        <v>156</v>
      </c>
      <c r="V33" s="287"/>
      <c r="W33" s="176"/>
      <c r="X33" s="182"/>
      <c r="Y33" s="182"/>
      <c r="Z33" s="182"/>
      <c r="AA33" s="182"/>
      <c r="AB33" s="182"/>
      <c r="AC33" s="164"/>
      <c r="AD33" s="164"/>
      <c r="AE33" s="182"/>
      <c r="AF33" s="157"/>
    </row>
    <row r="34" spans="2:35" ht="28.8">
      <c r="B34" s="252"/>
      <c r="C34" s="253"/>
      <c r="D34" s="253"/>
      <c r="E34" s="253"/>
      <c r="F34" s="229"/>
      <c r="G34" s="229"/>
      <c r="H34" s="229"/>
      <c r="I34" s="229"/>
      <c r="J34" s="229"/>
      <c r="K34" s="229"/>
      <c r="L34" s="229"/>
      <c r="M34" s="229"/>
      <c r="N34" s="229"/>
      <c r="O34" s="229"/>
      <c r="P34" s="229"/>
      <c r="Q34" s="229"/>
      <c r="R34" s="229"/>
      <c r="S34" s="229"/>
      <c r="T34" s="230"/>
      <c r="U34" s="117">
        <f>V34</f>
        <v>1</v>
      </c>
      <c r="V34" s="118">
        <f>M36</f>
        <v>1</v>
      </c>
      <c r="W34" s="191"/>
      <c r="X34" s="183"/>
      <c r="Y34" s="183"/>
      <c r="Z34" s="183"/>
      <c r="AA34" s="183"/>
      <c r="AB34" s="183"/>
      <c r="AC34" s="164"/>
      <c r="AD34" s="164"/>
      <c r="AE34" s="183"/>
      <c r="AF34" s="156"/>
    </row>
    <row r="35" spans="2:35" ht="27" customHeight="1">
      <c r="B35" s="317" t="s">
        <v>146</v>
      </c>
      <c r="C35" s="281"/>
      <c r="D35" s="281"/>
      <c r="E35" s="281"/>
      <c r="F35" s="276"/>
      <c r="G35" s="276"/>
      <c r="H35" s="276" t="s">
        <v>147</v>
      </c>
      <c r="I35" s="276"/>
      <c r="J35" s="276"/>
      <c r="K35" s="276"/>
      <c r="L35" s="276"/>
      <c r="M35" s="276"/>
      <c r="N35" s="276" t="s">
        <v>148</v>
      </c>
      <c r="O35" s="276"/>
      <c r="P35" s="276"/>
      <c r="Q35" s="276"/>
      <c r="R35" s="276"/>
      <c r="S35" s="276" t="s">
        <v>149</v>
      </c>
      <c r="T35" s="276"/>
      <c r="U35" s="282"/>
      <c r="V35" s="283"/>
      <c r="W35" s="191"/>
      <c r="X35" s="183"/>
      <c r="Y35" s="183"/>
      <c r="Z35" s="183"/>
      <c r="AA35" s="183"/>
      <c r="AB35" s="183"/>
      <c r="AC35" s="164"/>
      <c r="AD35" s="164"/>
      <c r="AE35" s="183"/>
      <c r="AF35" s="156"/>
      <c r="AH35" s="161" t="e">
        <f>IF(OR(Z36=1,(AND(Z37=1,#REF!=1)),(AND(Z37=1,#REF!=2)),(AND(Z37=2,#REF!=1))),1,"no es nivel1")</f>
        <v>#REF!</v>
      </c>
    </row>
    <row r="36" spans="2:35" ht="64.95" customHeight="1">
      <c r="B36" s="320" t="s">
        <v>179</v>
      </c>
      <c r="C36" s="321"/>
      <c r="D36" s="321"/>
      <c r="E36" s="321"/>
      <c r="F36" s="343"/>
      <c r="G36" s="344"/>
      <c r="H36" s="241" t="s">
        <v>159</v>
      </c>
      <c r="I36" s="242"/>
      <c r="J36" s="242"/>
      <c r="K36" s="242"/>
      <c r="L36" s="66"/>
      <c r="M36" s="238">
        <f>IF(OR(Y36=1,Y36=2),1,IF(Y36=4,2,IF(OR(Y36=5,Y36=6),3,IF(Y36=7,4,"error"))))</f>
        <v>1</v>
      </c>
      <c r="N36" s="295"/>
      <c r="O36" s="296"/>
      <c r="P36" s="296"/>
      <c r="Q36" s="296"/>
      <c r="R36" s="297"/>
      <c r="S36" s="295"/>
      <c r="T36" s="296"/>
      <c r="U36" s="296"/>
      <c r="V36" s="318"/>
      <c r="W36" s="191"/>
      <c r="X36" s="183">
        <f>IF(Z36=1,2,0)</f>
        <v>0</v>
      </c>
      <c r="Y36" s="216">
        <f>SUM(AC36:AC40)</f>
        <v>2</v>
      </c>
      <c r="Z36" s="182">
        <f>VLOOKUP(H36,RefOPI!C66:D68,2)</f>
        <v>0</v>
      </c>
      <c r="AA36" s="182">
        <f>IF(Z36=2,2,1)</f>
        <v>1</v>
      </c>
      <c r="AB36" s="182">
        <f>AA36</f>
        <v>1</v>
      </c>
      <c r="AC36" s="164">
        <f>AB36</f>
        <v>1</v>
      </c>
      <c r="AD36" s="164"/>
      <c r="AE36" s="182"/>
      <c r="AF36" s="157"/>
      <c r="AG36" s="150" t="s">
        <v>180</v>
      </c>
      <c r="AH36" s="161" t="e">
        <f>IF(OR(Z36=1,Z37=1,#REF!=1),1,"No es 1")</f>
        <v>#REF!</v>
      </c>
      <c r="AI36" s="217"/>
    </row>
    <row r="37" spans="2:35" ht="70.95" customHeight="1">
      <c r="B37" s="320" t="s">
        <v>181</v>
      </c>
      <c r="C37" s="321"/>
      <c r="D37" s="321"/>
      <c r="E37" s="321"/>
      <c r="F37" s="343"/>
      <c r="G37" s="344"/>
      <c r="H37" s="241" t="s">
        <v>159</v>
      </c>
      <c r="I37" s="242"/>
      <c r="J37" s="242"/>
      <c r="K37" s="242"/>
      <c r="L37" s="66"/>
      <c r="M37" s="239"/>
      <c r="N37" s="232"/>
      <c r="O37" s="233"/>
      <c r="P37" s="233"/>
      <c r="Q37" s="233"/>
      <c r="R37" s="234"/>
      <c r="S37" s="232"/>
      <c r="T37" s="233"/>
      <c r="U37" s="233"/>
      <c r="V37" s="319"/>
      <c r="W37" s="191"/>
      <c r="X37" s="183"/>
      <c r="Y37" s="216"/>
      <c r="Z37" s="182">
        <f>VLOOKUP(H37,RefOPI!C74:D77,2)</f>
        <v>0</v>
      </c>
      <c r="AA37" s="182">
        <f>Z37</f>
        <v>0</v>
      </c>
      <c r="AB37" s="182">
        <f>IF(Z36=0,0,AA37)</f>
        <v>0</v>
      </c>
      <c r="AC37" s="164">
        <f>IF(AB38=0,1,AB37)</f>
        <v>1</v>
      </c>
      <c r="AD37" s="164"/>
      <c r="AE37" s="182"/>
      <c r="AF37" s="157"/>
      <c r="AG37" s="150" t="s">
        <v>172</v>
      </c>
      <c r="AH37" s="182" t="e">
        <f>IF(OR(Z40=3,(AND(Z36=2,Z37=3,#REF!=2,#REF!=3))),3,"No es 3")</f>
        <v>#REF!</v>
      </c>
      <c r="AI37" s="217"/>
    </row>
    <row r="38" spans="2:35" ht="85.95" customHeight="1">
      <c r="B38" s="267" t="s">
        <v>168</v>
      </c>
      <c r="C38" s="261" t="str">
        <f>VLOOKUP(H37,RefOPI!B79:C82,2)</f>
        <v>No Aplica</v>
      </c>
      <c r="D38" s="261"/>
      <c r="E38" s="261"/>
      <c r="F38" s="263" t="str">
        <f>X38</f>
        <v/>
      </c>
      <c r="G38" s="264"/>
      <c r="H38" s="241" t="s">
        <v>159</v>
      </c>
      <c r="I38" s="242"/>
      <c r="J38" s="242"/>
      <c r="K38" s="242"/>
      <c r="L38" s="66"/>
      <c r="M38" s="239"/>
      <c r="N38" s="232"/>
      <c r="O38" s="233"/>
      <c r="P38" s="233"/>
      <c r="Q38" s="233"/>
      <c r="R38" s="234"/>
      <c r="S38" s="232"/>
      <c r="T38" s="233"/>
      <c r="U38" s="233"/>
      <c r="V38" s="319"/>
      <c r="W38" s="191"/>
      <c r="X38" s="182" t="str">
        <f>IF(C38="No Aplica","",Z38)</f>
        <v/>
      </c>
      <c r="Y38" s="216"/>
      <c r="Z38" s="182">
        <f>VLOOKUP(H38,RefOPI!C89:D90,2)</f>
        <v>0</v>
      </c>
      <c r="AA38" s="182">
        <f>IF(Z38=2,Z37,0)</f>
        <v>0</v>
      </c>
      <c r="AB38" s="215">
        <f>IF(AB37=0,0,IF(OR(AA38=3,AA39=3),3,IF(OR(AA38=2,AA39=2),2,IF(OR(AA38=4,AA39=4),4,0))))</f>
        <v>0</v>
      </c>
      <c r="AC38" s="215">
        <f>IF(AB38=0,0,1)</f>
        <v>0</v>
      </c>
      <c r="AD38" s="164"/>
      <c r="AE38" s="183"/>
      <c r="AF38" s="156"/>
      <c r="AI38" s="217"/>
    </row>
    <row r="39" spans="2:35" ht="69" customHeight="1">
      <c r="B39" s="268"/>
      <c r="C39" s="261" t="str">
        <f>VLOOKUP(H37,RefOPI!B84:C87,2)</f>
        <v>No Aplica</v>
      </c>
      <c r="D39" s="261"/>
      <c r="E39" s="261"/>
      <c r="F39" s="263" t="str">
        <f>X39</f>
        <v/>
      </c>
      <c r="G39" s="264"/>
      <c r="H39" s="241" t="s">
        <v>159</v>
      </c>
      <c r="I39" s="242"/>
      <c r="J39" s="242"/>
      <c r="K39" s="242"/>
      <c r="L39" s="66"/>
      <c r="M39" s="239"/>
      <c r="N39" s="232"/>
      <c r="O39" s="233"/>
      <c r="P39" s="233"/>
      <c r="Q39" s="233"/>
      <c r="R39" s="234"/>
      <c r="S39" s="232"/>
      <c r="T39" s="233"/>
      <c r="U39" s="233"/>
      <c r="V39" s="319"/>
      <c r="W39" s="191"/>
      <c r="X39" s="182" t="str">
        <f>IF(C39="No Aplica","",Z39)</f>
        <v/>
      </c>
      <c r="Y39" s="216"/>
      <c r="Z39" s="182">
        <f>VLOOKUP(H39,RefOPI!C89:D90,2)</f>
        <v>0</v>
      </c>
      <c r="AA39" s="182">
        <f>IF(Z39=2,Z37,0)</f>
        <v>0</v>
      </c>
      <c r="AB39" s="215"/>
      <c r="AC39" s="215"/>
      <c r="AD39" s="164"/>
      <c r="AE39" s="183"/>
      <c r="AF39" s="156"/>
      <c r="AI39" s="217"/>
    </row>
    <row r="40" spans="2:35" ht="67.05" customHeight="1">
      <c r="B40" s="320" t="s">
        <v>182</v>
      </c>
      <c r="C40" s="321"/>
      <c r="D40" s="321"/>
      <c r="E40" s="321"/>
      <c r="F40" s="342"/>
      <c r="G40" s="342"/>
      <c r="H40" s="241" t="s">
        <v>159</v>
      </c>
      <c r="I40" s="242"/>
      <c r="J40" s="242"/>
      <c r="K40" s="242"/>
      <c r="L40" s="66"/>
      <c r="M40" s="240"/>
      <c r="N40" s="232"/>
      <c r="O40" s="233"/>
      <c r="P40" s="233"/>
      <c r="Q40" s="233"/>
      <c r="R40" s="234"/>
      <c r="S40" s="369"/>
      <c r="T40" s="370"/>
      <c r="U40" s="370"/>
      <c r="V40" s="371"/>
      <c r="X40" s="183"/>
      <c r="Y40" s="216"/>
      <c r="Z40" s="182">
        <f>VLOOKUP(H40,RefOPI!C100:D102,2)</f>
        <v>0</v>
      </c>
      <c r="AA40" s="182">
        <f>IF(AB38=0,0,Z40)</f>
        <v>0</v>
      </c>
      <c r="AB40" s="182">
        <f>AA40</f>
        <v>0</v>
      </c>
      <c r="AC40" s="164">
        <f>IF(AC37&lt;4,0,IF(AB40=4,1,AB40))</f>
        <v>0</v>
      </c>
      <c r="AD40" s="164"/>
      <c r="AE40" s="182"/>
      <c r="AF40" s="157"/>
      <c r="AI40" s="217"/>
    </row>
    <row r="41" spans="2:35" ht="19.05" customHeight="1">
      <c r="B41" s="247" t="s">
        <v>150</v>
      </c>
      <c r="C41" s="248"/>
      <c r="D41" s="248"/>
      <c r="E41" s="248"/>
      <c r="F41" s="248"/>
      <c r="G41" s="249"/>
      <c r="H41" s="231" t="s">
        <v>170</v>
      </c>
      <c r="I41" s="231"/>
      <c r="J41" s="231"/>
      <c r="K41" s="231"/>
      <c r="L41" s="231"/>
      <c r="M41" s="231" t="s">
        <v>171</v>
      </c>
      <c r="N41" s="231"/>
      <c r="O41" s="231"/>
      <c r="P41" s="231"/>
      <c r="Q41" s="231" t="s">
        <v>172</v>
      </c>
      <c r="R41" s="231"/>
      <c r="S41" s="231"/>
      <c r="T41" s="231" t="s">
        <v>173</v>
      </c>
      <c r="U41" s="231"/>
      <c r="V41" s="288"/>
      <c r="Z41" s="181">
        <f>SUM(Z36:Z40)</f>
        <v>0</v>
      </c>
      <c r="AA41" s="181">
        <f>SUM(AA36:AA40)</f>
        <v>1</v>
      </c>
      <c r="AB41" s="181"/>
      <c r="AE41" s="181"/>
    </row>
    <row r="42" spans="2:35" ht="34.950000000000003" customHeight="1">
      <c r="B42" s="315" t="s">
        <v>183</v>
      </c>
      <c r="C42" s="316"/>
      <c r="D42" s="316"/>
      <c r="E42" s="316"/>
      <c r="F42" s="245">
        <f>X36</f>
        <v>0</v>
      </c>
      <c r="G42" s="246"/>
      <c r="H42" s="270" t="s">
        <v>184</v>
      </c>
      <c r="I42" s="270"/>
      <c r="J42" s="270"/>
      <c r="K42" s="270"/>
      <c r="L42" s="270"/>
      <c r="M42" s="270" t="s">
        <v>185</v>
      </c>
      <c r="N42" s="270"/>
      <c r="O42" s="270"/>
      <c r="P42" s="270"/>
      <c r="Q42" s="270" t="s">
        <v>186</v>
      </c>
      <c r="R42" s="270"/>
      <c r="S42" s="270"/>
      <c r="T42" s="270" t="s">
        <v>187</v>
      </c>
      <c r="U42" s="270"/>
      <c r="V42" s="284"/>
      <c r="Z42" s="181"/>
      <c r="AA42" s="181"/>
      <c r="AB42" s="181"/>
      <c r="AE42" s="181"/>
    </row>
    <row r="43" spans="2:35" ht="76.05" customHeight="1">
      <c r="B43" s="315" t="str">
        <f>IF(C38="No Aplica","",C38)</f>
        <v/>
      </c>
      <c r="C43" s="316"/>
      <c r="D43" s="316"/>
      <c r="E43" s="316"/>
      <c r="F43" s="245" t="str">
        <f>F38</f>
        <v/>
      </c>
      <c r="G43" s="246"/>
      <c r="H43" s="270"/>
      <c r="I43" s="270"/>
      <c r="J43" s="270"/>
      <c r="K43" s="270"/>
      <c r="L43" s="270"/>
      <c r="M43" s="270"/>
      <c r="N43" s="270"/>
      <c r="O43" s="270"/>
      <c r="P43" s="270"/>
      <c r="Q43" s="270"/>
      <c r="R43" s="270"/>
      <c r="S43" s="270"/>
      <c r="T43" s="270"/>
      <c r="U43" s="270"/>
      <c r="V43" s="284"/>
      <c r="Z43" s="182" t="str">
        <f>RefOPI!C103</f>
        <v>Minutas de reuniones, reportes, etc. que muestren que la organización está involucrada en esfuerzos nacionales o internacionales para establecer nuevos estándares.</v>
      </c>
      <c r="AA43" s="181"/>
      <c r="AB43" s="181"/>
      <c r="AE43" s="181"/>
    </row>
    <row r="44" spans="2:35" ht="70.05" customHeight="1">
      <c r="B44" s="315" t="str">
        <f>IF(C39="No Aplica","",C39)</f>
        <v/>
      </c>
      <c r="C44" s="316"/>
      <c r="D44" s="316"/>
      <c r="E44" s="316"/>
      <c r="F44" s="245" t="str">
        <f>F39</f>
        <v/>
      </c>
      <c r="G44" s="246"/>
      <c r="H44" s="270"/>
      <c r="I44" s="270"/>
      <c r="J44" s="270"/>
      <c r="K44" s="270"/>
      <c r="L44" s="270"/>
      <c r="M44" s="270"/>
      <c r="N44" s="270"/>
      <c r="O44" s="270"/>
      <c r="P44" s="270"/>
      <c r="Q44" s="270"/>
      <c r="R44" s="270"/>
      <c r="S44" s="270"/>
      <c r="T44" s="270"/>
      <c r="U44" s="270"/>
      <c r="V44" s="284"/>
      <c r="Z44" s="181"/>
      <c r="AA44" s="181"/>
      <c r="AB44" s="181"/>
      <c r="AE44" s="181"/>
    </row>
    <row r="45" spans="2:35" ht="58.95" customHeight="1" thickBot="1">
      <c r="B45" s="345" t="str">
        <f>IF(Z40=4,Z43,"")</f>
        <v/>
      </c>
      <c r="C45" s="346"/>
      <c r="D45" s="346"/>
      <c r="E45" s="346"/>
      <c r="F45" s="314" t="str">
        <f>IF(Z40=4,2,"")</f>
        <v/>
      </c>
      <c r="G45" s="278"/>
      <c r="H45" s="271"/>
      <c r="I45" s="271"/>
      <c r="J45" s="271"/>
      <c r="K45" s="271"/>
      <c r="L45" s="271"/>
      <c r="M45" s="271"/>
      <c r="N45" s="271"/>
      <c r="O45" s="271"/>
      <c r="P45" s="271"/>
      <c r="Q45" s="271"/>
      <c r="R45" s="271"/>
      <c r="S45" s="271"/>
      <c r="T45" s="271"/>
      <c r="U45" s="271"/>
      <c r="V45" s="285"/>
      <c r="Z45" s="181"/>
      <c r="AA45" s="181"/>
      <c r="AB45" s="181"/>
      <c r="AE45" s="181"/>
    </row>
    <row r="46" spans="2:35" ht="18" customHeight="1">
      <c r="B46" s="112" t="s">
        <v>188</v>
      </c>
      <c r="C46" s="67"/>
      <c r="D46" s="67"/>
      <c r="E46" s="67"/>
      <c r="F46" s="67"/>
      <c r="H46" s="67"/>
      <c r="I46" s="67"/>
      <c r="J46" s="67"/>
      <c r="K46" s="67"/>
      <c r="L46" s="67"/>
      <c r="M46" s="68"/>
      <c r="N46" s="67"/>
      <c r="O46" s="67"/>
      <c r="P46" s="67"/>
      <c r="Q46" s="67"/>
      <c r="R46" s="67"/>
      <c r="S46" s="67"/>
      <c r="T46" s="67"/>
      <c r="U46" s="67"/>
      <c r="V46" s="67"/>
      <c r="W46" s="176"/>
      <c r="X46" s="182"/>
      <c r="Y46" s="182"/>
      <c r="Z46" s="182"/>
      <c r="AA46" s="182"/>
      <c r="AB46" s="182"/>
      <c r="AC46" s="164"/>
      <c r="AD46" s="164"/>
      <c r="AE46" s="182"/>
      <c r="AF46" s="157"/>
    </row>
    <row r="47" spans="2:35" ht="18" customHeight="1">
      <c r="B47" s="111"/>
      <c r="C47" s="67"/>
      <c r="D47" s="67"/>
      <c r="E47" s="67"/>
      <c r="F47" s="67"/>
      <c r="H47" s="67"/>
      <c r="I47" s="67"/>
      <c r="J47" s="67"/>
      <c r="K47" s="67"/>
      <c r="L47" s="67"/>
      <c r="M47" s="68"/>
      <c r="N47" s="67"/>
      <c r="O47" s="67"/>
      <c r="P47" s="67"/>
      <c r="Q47" s="67"/>
      <c r="R47" s="67"/>
      <c r="S47" s="67"/>
      <c r="T47" s="67"/>
      <c r="U47" s="67"/>
      <c r="V47" s="67"/>
      <c r="W47" s="176"/>
      <c r="X47" s="182"/>
      <c r="Y47" s="182"/>
      <c r="Z47" s="182"/>
      <c r="AA47" s="182"/>
      <c r="AB47" s="182"/>
      <c r="AC47" s="164"/>
      <c r="AD47" s="164"/>
      <c r="AE47" s="182"/>
      <c r="AF47" s="157"/>
    </row>
    <row r="48" spans="2:35" ht="43.95" customHeight="1" thickBot="1">
      <c r="B48" s="349" t="s">
        <v>189</v>
      </c>
      <c r="C48" s="350"/>
      <c r="D48" s="350"/>
      <c r="E48" s="350"/>
      <c r="F48" s="350"/>
      <c r="G48" s="350"/>
      <c r="H48" s="274" t="s">
        <v>190</v>
      </c>
      <c r="I48" s="274"/>
      <c r="J48" s="274"/>
      <c r="K48" s="274"/>
      <c r="L48" s="274"/>
      <c r="M48" s="274"/>
      <c r="N48" s="274"/>
      <c r="O48" s="274"/>
      <c r="P48" s="274"/>
      <c r="Q48" s="274"/>
      <c r="R48" s="274"/>
      <c r="S48" s="274"/>
      <c r="T48" s="274"/>
      <c r="U48" s="274"/>
      <c r="V48" s="275"/>
      <c r="Z48" s="181"/>
      <c r="AA48" s="181"/>
      <c r="AB48" s="181"/>
      <c r="AE48" s="181"/>
    </row>
    <row r="49" spans="2:32" ht="30" customHeight="1">
      <c r="B49" s="250" t="s">
        <v>191</v>
      </c>
      <c r="C49" s="251"/>
      <c r="D49" s="251"/>
      <c r="E49" s="251"/>
      <c r="F49" s="227" t="s">
        <v>450</v>
      </c>
      <c r="G49" s="227"/>
      <c r="H49" s="227"/>
      <c r="I49" s="227"/>
      <c r="J49" s="227"/>
      <c r="K49" s="227"/>
      <c r="L49" s="227"/>
      <c r="M49" s="227"/>
      <c r="N49" s="227"/>
      <c r="O49" s="227"/>
      <c r="P49" s="227"/>
      <c r="Q49" s="227"/>
      <c r="R49" s="227"/>
      <c r="S49" s="227"/>
      <c r="T49" s="228"/>
      <c r="U49" s="286" t="s">
        <v>156</v>
      </c>
      <c r="V49" s="287"/>
      <c r="W49" s="191"/>
      <c r="X49" s="183"/>
      <c r="Y49" s="183"/>
      <c r="Z49" s="183"/>
      <c r="AA49" s="183"/>
      <c r="AB49" s="183"/>
      <c r="AC49" s="164"/>
      <c r="AD49" s="164"/>
      <c r="AE49" s="183"/>
      <c r="AF49" s="156"/>
    </row>
    <row r="50" spans="2:32" ht="22.95" customHeight="1">
      <c r="B50" s="252"/>
      <c r="C50" s="253"/>
      <c r="D50" s="253"/>
      <c r="E50" s="253"/>
      <c r="F50" s="229"/>
      <c r="G50" s="229"/>
      <c r="H50" s="229"/>
      <c r="I50" s="229"/>
      <c r="J50" s="229"/>
      <c r="K50" s="229"/>
      <c r="L50" s="229"/>
      <c r="M50" s="229"/>
      <c r="N50" s="229"/>
      <c r="O50" s="229"/>
      <c r="P50" s="229"/>
      <c r="Q50" s="229"/>
      <c r="R50" s="229"/>
      <c r="S50" s="229"/>
      <c r="T50" s="230"/>
      <c r="U50" s="117">
        <f>V50</f>
        <v>1</v>
      </c>
      <c r="V50" s="119">
        <f>M52</f>
        <v>1</v>
      </c>
      <c r="W50" s="191"/>
      <c r="X50" s="183"/>
      <c r="Y50" s="183"/>
      <c r="Z50" s="183"/>
      <c r="AA50" s="183"/>
      <c r="AB50" s="183"/>
      <c r="AC50" s="164"/>
      <c r="AD50" s="164"/>
      <c r="AE50" s="183"/>
      <c r="AF50" s="156"/>
    </row>
    <row r="51" spans="2:32" ht="27" customHeight="1">
      <c r="B51" s="317" t="s">
        <v>146</v>
      </c>
      <c r="C51" s="281"/>
      <c r="D51" s="281"/>
      <c r="E51" s="281"/>
      <c r="F51" s="276"/>
      <c r="G51" s="276"/>
      <c r="H51" s="276" t="s">
        <v>147</v>
      </c>
      <c r="I51" s="276"/>
      <c r="J51" s="276"/>
      <c r="K51" s="276"/>
      <c r="L51" s="276"/>
      <c r="M51" s="276"/>
      <c r="N51" s="276" t="s">
        <v>148</v>
      </c>
      <c r="O51" s="276"/>
      <c r="P51" s="276"/>
      <c r="Q51" s="276"/>
      <c r="R51" s="276"/>
      <c r="S51" s="276" t="s">
        <v>149</v>
      </c>
      <c r="T51" s="276"/>
      <c r="U51" s="282"/>
      <c r="V51" s="283"/>
      <c r="W51" s="191"/>
      <c r="X51" s="183"/>
      <c r="Y51" s="183"/>
      <c r="Z51" s="183"/>
      <c r="AA51" s="183"/>
      <c r="AB51" s="183"/>
      <c r="AC51" s="164"/>
      <c r="AD51" s="164"/>
      <c r="AE51" s="183"/>
      <c r="AF51" s="156"/>
    </row>
    <row r="52" spans="2:32" ht="76.05" customHeight="1">
      <c r="B52" s="256" t="s">
        <v>192</v>
      </c>
      <c r="C52" s="257"/>
      <c r="D52" s="257"/>
      <c r="E52" s="257"/>
      <c r="F52" s="258"/>
      <c r="G52" s="259"/>
      <c r="H52" s="241" t="s">
        <v>159</v>
      </c>
      <c r="I52" s="242"/>
      <c r="J52" s="242"/>
      <c r="K52" s="242"/>
      <c r="L52" s="66"/>
      <c r="M52" s="238">
        <f>IF(Y52&lt;6,1,IF(AND(Y52=13,AC66=0),2,IF(AND(Y52=14,AC67=0),2,IF(OR(Y52=13,Y52=14),3,IF(Y52=15,4,2)))))</f>
        <v>1</v>
      </c>
      <c r="N52" s="295"/>
      <c r="O52" s="296"/>
      <c r="P52" s="296"/>
      <c r="Q52" s="296"/>
      <c r="R52" s="297"/>
      <c r="S52" s="298"/>
      <c r="T52" s="299"/>
      <c r="U52" s="299"/>
      <c r="V52" s="300"/>
      <c r="W52" s="191"/>
      <c r="X52" s="183"/>
      <c r="Y52" s="216">
        <f>SUM(AC52:AC68)</f>
        <v>1</v>
      </c>
      <c r="Z52" s="182">
        <f>VLOOKUP(H52,RefOPI!G5:H7,2)</f>
        <v>1</v>
      </c>
      <c r="AA52" s="182">
        <f>Z52</f>
        <v>1</v>
      </c>
      <c r="AB52" s="183">
        <f>AA52</f>
        <v>1</v>
      </c>
      <c r="AC52" s="183">
        <f>AB52</f>
        <v>1</v>
      </c>
      <c r="AD52" s="164"/>
      <c r="AE52" s="183"/>
      <c r="AF52" s="156"/>
    </row>
    <row r="53" spans="2:32" ht="28.95" customHeight="1">
      <c r="B53" s="256" t="s">
        <v>193</v>
      </c>
      <c r="C53" s="257"/>
      <c r="D53" s="257"/>
      <c r="E53" s="257"/>
      <c r="F53" s="258"/>
      <c r="G53" s="259"/>
      <c r="H53" s="241"/>
      <c r="I53" s="242"/>
      <c r="J53" s="242"/>
      <c r="K53" s="242"/>
      <c r="L53" s="66"/>
      <c r="M53" s="239"/>
      <c r="N53" s="232"/>
      <c r="O53" s="233"/>
      <c r="P53" s="233"/>
      <c r="Q53" s="233"/>
      <c r="R53" s="234"/>
      <c r="S53" s="301"/>
      <c r="T53" s="302"/>
      <c r="U53" s="302"/>
      <c r="V53" s="303"/>
      <c r="W53" s="191"/>
      <c r="X53" s="183"/>
      <c r="Y53" s="216"/>
      <c r="Z53" s="182"/>
      <c r="AA53" s="217">
        <f>IF(AND(Z54=2,Z55=2,Z56=2,Z57=2,Z58=2,Z59=2,Z60=2),1,0)</f>
        <v>0</v>
      </c>
      <c r="AB53" s="217">
        <f>AA53</f>
        <v>0</v>
      </c>
      <c r="AC53" s="217">
        <f>AB53</f>
        <v>0</v>
      </c>
      <c r="AD53" s="164"/>
      <c r="AE53" s="183"/>
      <c r="AF53" s="156"/>
    </row>
    <row r="54" spans="2:32" ht="22.05" customHeight="1">
      <c r="B54" s="267" t="s">
        <v>194</v>
      </c>
      <c r="C54" s="260" t="s">
        <v>195</v>
      </c>
      <c r="D54" s="260"/>
      <c r="E54" s="260"/>
      <c r="F54" s="263">
        <f t="shared" ref="F54:F60" si="2">Z54</f>
        <v>0</v>
      </c>
      <c r="G54" s="264"/>
      <c r="H54" s="241" t="s">
        <v>159</v>
      </c>
      <c r="I54" s="242"/>
      <c r="J54" s="242"/>
      <c r="K54" s="242"/>
      <c r="L54" s="66"/>
      <c r="M54" s="239"/>
      <c r="N54" s="232"/>
      <c r="O54" s="233"/>
      <c r="P54" s="233"/>
      <c r="Q54" s="233"/>
      <c r="R54" s="234"/>
      <c r="S54" s="301"/>
      <c r="T54" s="302"/>
      <c r="U54" s="302"/>
      <c r="V54" s="303"/>
      <c r="W54" s="191"/>
      <c r="X54" s="183"/>
      <c r="Y54" s="216"/>
      <c r="Z54" s="182">
        <f>VLOOKUP(H54,RefOPI!G10:H11,2)</f>
        <v>0</v>
      </c>
      <c r="AA54" s="217"/>
      <c r="AB54" s="217"/>
      <c r="AC54" s="217"/>
      <c r="AD54" s="164"/>
      <c r="AE54" s="183"/>
      <c r="AF54" s="156"/>
    </row>
    <row r="55" spans="2:32" ht="22.05" customHeight="1">
      <c r="B55" s="268"/>
      <c r="C55" s="260" t="s">
        <v>196</v>
      </c>
      <c r="D55" s="260"/>
      <c r="E55" s="260"/>
      <c r="F55" s="263">
        <f t="shared" si="2"/>
        <v>0</v>
      </c>
      <c r="G55" s="264"/>
      <c r="H55" s="241" t="s">
        <v>159</v>
      </c>
      <c r="I55" s="242"/>
      <c r="J55" s="242"/>
      <c r="K55" s="242"/>
      <c r="L55" s="66"/>
      <c r="M55" s="239"/>
      <c r="N55" s="232"/>
      <c r="O55" s="233"/>
      <c r="P55" s="233"/>
      <c r="Q55" s="233"/>
      <c r="R55" s="234"/>
      <c r="S55" s="301"/>
      <c r="T55" s="302"/>
      <c r="U55" s="302"/>
      <c r="V55" s="303"/>
      <c r="W55" s="191"/>
      <c r="X55" s="183"/>
      <c r="Y55" s="216"/>
      <c r="Z55" s="182">
        <f>VLOOKUP(H55,RefOPI!G10:H11,2)</f>
        <v>0</v>
      </c>
      <c r="AA55" s="217"/>
      <c r="AB55" s="217"/>
      <c r="AC55" s="217"/>
      <c r="AD55" s="164"/>
      <c r="AE55" s="183"/>
      <c r="AF55" s="156"/>
    </row>
    <row r="56" spans="2:32" ht="22.05" customHeight="1">
      <c r="B56" s="268"/>
      <c r="C56" s="260" t="s">
        <v>197</v>
      </c>
      <c r="D56" s="260"/>
      <c r="E56" s="260"/>
      <c r="F56" s="263">
        <f t="shared" si="2"/>
        <v>0</v>
      </c>
      <c r="G56" s="264"/>
      <c r="H56" s="241" t="s">
        <v>159</v>
      </c>
      <c r="I56" s="242"/>
      <c r="J56" s="242"/>
      <c r="K56" s="242"/>
      <c r="L56" s="66"/>
      <c r="M56" s="239"/>
      <c r="N56" s="232"/>
      <c r="O56" s="233"/>
      <c r="P56" s="233"/>
      <c r="Q56" s="233"/>
      <c r="R56" s="234"/>
      <c r="S56" s="301"/>
      <c r="T56" s="302"/>
      <c r="U56" s="302"/>
      <c r="V56" s="303"/>
      <c r="W56" s="191"/>
      <c r="X56" s="183"/>
      <c r="Y56" s="216"/>
      <c r="Z56" s="182">
        <f>VLOOKUP(H56,RefOPI!G10:H11,2)</f>
        <v>0</v>
      </c>
      <c r="AA56" s="217"/>
      <c r="AB56" s="217"/>
      <c r="AC56" s="217"/>
      <c r="AD56" s="164"/>
      <c r="AE56" s="183"/>
      <c r="AF56" s="156"/>
    </row>
    <row r="57" spans="2:32" ht="22.05" customHeight="1">
      <c r="B57" s="268"/>
      <c r="C57" s="260" t="s">
        <v>198</v>
      </c>
      <c r="D57" s="260"/>
      <c r="E57" s="260"/>
      <c r="F57" s="263">
        <f t="shared" si="2"/>
        <v>0</v>
      </c>
      <c r="G57" s="264"/>
      <c r="H57" s="241" t="s">
        <v>159</v>
      </c>
      <c r="I57" s="242"/>
      <c r="J57" s="242"/>
      <c r="K57" s="242"/>
      <c r="L57" s="66"/>
      <c r="M57" s="239"/>
      <c r="N57" s="232"/>
      <c r="O57" s="233"/>
      <c r="P57" s="233"/>
      <c r="Q57" s="233"/>
      <c r="R57" s="234"/>
      <c r="S57" s="301"/>
      <c r="T57" s="302"/>
      <c r="U57" s="302"/>
      <c r="V57" s="303"/>
      <c r="W57" s="191"/>
      <c r="X57" s="183"/>
      <c r="Y57" s="216"/>
      <c r="Z57" s="182">
        <f>VLOOKUP(H57,RefOPI!G10:H11,2)</f>
        <v>0</v>
      </c>
      <c r="AA57" s="217"/>
      <c r="AB57" s="217"/>
      <c r="AC57" s="217"/>
      <c r="AD57" s="164"/>
      <c r="AE57" s="183"/>
      <c r="AF57" s="156"/>
    </row>
    <row r="58" spans="2:32" ht="22.05" customHeight="1">
      <c r="B58" s="268"/>
      <c r="C58" s="260" t="s">
        <v>199</v>
      </c>
      <c r="D58" s="260"/>
      <c r="E58" s="260"/>
      <c r="F58" s="263">
        <f t="shared" si="2"/>
        <v>0</v>
      </c>
      <c r="G58" s="264"/>
      <c r="H58" s="241" t="s">
        <v>159</v>
      </c>
      <c r="I58" s="242"/>
      <c r="J58" s="242"/>
      <c r="K58" s="242"/>
      <c r="L58" s="66"/>
      <c r="M58" s="239"/>
      <c r="N58" s="232"/>
      <c r="O58" s="233"/>
      <c r="P58" s="233"/>
      <c r="Q58" s="233"/>
      <c r="R58" s="234"/>
      <c r="S58" s="301"/>
      <c r="T58" s="302"/>
      <c r="U58" s="302"/>
      <c r="V58" s="303"/>
      <c r="W58" s="191"/>
      <c r="X58" s="183"/>
      <c r="Y58" s="216"/>
      <c r="Z58" s="182">
        <f>VLOOKUP(H58,RefOPI!G10:H11,2)</f>
        <v>0</v>
      </c>
      <c r="AA58" s="217"/>
      <c r="AB58" s="217"/>
      <c r="AC58" s="217"/>
      <c r="AD58" s="164"/>
      <c r="AE58" s="183"/>
      <c r="AF58" s="156"/>
    </row>
    <row r="59" spans="2:32" ht="22.05" customHeight="1">
      <c r="B59" s="268"/>
      <c r="C59" s="260" t="s">
        <v>200</v>
      </c>
      <c r="D59" s="260"/>
      <c r="E59" s="260"/>
      <c r="F59" s="263">
        <f t="shared" si="2"/>
        <v>0</v>
      </c>
      <c r="G59" s="264"/>
      <c r="H59" s="241" t="s">
        <v>159</v>
      </c>
      <c r="I59" s="242"/>
      <c r="J59" s="242"/>
      <c r="K59" s="242"/>
      <c r="L59" s="66"/>
      <c r="M59" s="239"/>
      <c r="N59" s="232"/>
      <c r="O59" s="233"/>
      <c r="P59" s="233"/>
      <c r="Q59" s="233"/>
      <c r="R59" s="234"/>
      <c r="S59" s="301"/>
      <c r="T59" s="302"/>
      <c r="U59" s="302"/>
      <c r="V59" s="303"/>
      <c r="W59" s="191"/>
      <c r="X59" s="183"/>
      <c r="Y59" s="216"/>
      <c r="Z59" s="182">
        <f>VLOOKUP(H59,RefOPI!G10:H11,2)</f>
        <v>0</v>
      </c>
      <c r="AA59" s="217"/>
      <c r="AB59" s="217"/>
      <c r="AC59" s="217"/>
      <c r="AD59" s="164"/>
      <c r="AE59" s="183"/>
      <c r="AF59" s="156"/>
    </row>
    <row r="60" spans="2:32" ht="22.05" customHeight="1">
      <c r="B60" s="309"/>
      <c r="C60" s="260" t="s">
        <v>201</v>
      </c>
      <c r="D60" s="260"/>
      <c r="E60" s="260"/>
      <c r="F60" s="263">
        <f t="shared" si="2"/>
        <v>0</v>
      </c>
      <c r="G60" s="264"/>
      <c r="H60" s="241" t="s">
        <v>159</v>
      </c>
      <c r="I60" s="242"/>
      <c r="J60" s="242"/>
      <c r="K60" s="242"/>
      <c r="L60" s="66"/>
      <c r="M60" s="239"/>
      <c r="N60" s="232"/>
      <c r="O60" s="233"/>
      <c r="P60" s="233"/>
      <c r="Q60" s="233"/>
      <c r="R60" s="234"/>
      <c r="S60" s="301"/>
      <c r="T60" s="302"/>
      <c r="U60" s="302"/>
      <c r="V60" s="303"/>
      <c r="W60" s="191"/>
      <c r="X60" s="183"/>
      <c r="Y60" s="216"/>
      <c r="Z60" s="182">
        <f>VLOOKUP(H60,RefOPI!G10:H11,2)</f>
        <v>0</v>
      </c>
      <c r="AA60" s="217"/>
      <c r="AB60" s="217"/>
      <c r="AC60" s="217"/>
      <c r="AD60" s="164"/>
      <c r="AE60" s="183"/>
      <c r="AF60" s="156"/>
    </row>
    <row r="61" spans="2:32" ht="64.95" customHeight="1">
      <c r="B61" s="256" t="s">
        <v>202</v>
      </c>
      <c r="C61" s="257"/>
      <c r="D61" s="257"/>
      <c r="E61" s="257"/>
      <c r="F61" s="258"/>
      <c r="G61" s="259"/>
      <c r="H61" s="241" t="s">
        <v>159</v>
      </c>
      <c r="I61" s="242"/>
      <c r="J61" s="242"/>
      <c r="K61" s="242"/>
      <c r="L61" s="66"/>
      <c r="M61" s="239"/>
      <c r="N61" s="232"/>
      <c r="O61" s="233"/>
      <c r="P61" s="233"/>
      <c r="Q61" s="233"/>
      <c r="R61" s="234"/>
      <c r="S61" s="301"/>
      <c r="T61" s="302"/>
      <c r="U61" s="302"/>
      <c r="V61" s="303"/>
      <c r="W61" s="191"/>
      <c r="X61" s="183"/>
      <c r="Y61" s="216"/>
      <c r="Z61" s="182">
        <f>VLOOKUP(H61,RefOPI!G14:H18,2)</f>
        <v>0</v>
      </c>
      <c r="AA61" s="182">
        <f>IF(AA53=0,0,Z61)</f>
        <v>0</v>
      </c>
      <c r="AB61" s="183">
        <f>AA61</f>
        <v>0</v>
      </c>
      <c r="AC61" s="183">
        <f>IF(AC52=1,0,AB61)</f>
        <v>0</v>
      </c>
      <c r="AD61" s="164"/>
      <c r="AE61" s="183"/>
      <c r="AF61" s="156"/>
    </row>
    <row r="62" spans="2:32" ht="67.95" customHeight="1">
      <c r="B62" s="192" t="s">
        <v>168</v>
      </c>
      <c r="C62" s="261" t="str">
        <f>VLOOKUP(H61,RefOPI!F20:G24,2)</f>
        <v>No Aplica</v>
      </c>
      <c r="D62" s="261"/>
      <c r="E62" s="261"/>
      <c r="F62" s="263" t="str">
        <f>X62</f>
        <v/>
      </c>
      <c r="G62" s="264"/>
      <c r="H62" s="241" t="s">
        <v>159</v>
      </c>
      <c r="I62" s="242"/>
      <c r="J62" s="242"/>
      <c r="K62" s="242"/>
      <c r="L62" s="66"/>
      <c r="M62" s="239"/>
      <c r="N62" s="232"/>
      <c r="O62" s="233"/>
      <c r="P62" s="233"/>
      <c r="Q62" s="233"/>
      <c r="R62" s="234"/>
      <c r="S62" s="301"/>
      <c r="T62" s="302"/>
      <c r="U62" s="302"/>
      <c r="V62" s="303"/>
      <c r="W62" s="191"/>
      <c r="X62" s="182" t="str">
        <f>IF(C62="No Aplica","",Z62)</f>
        <v/>
      </c>
      <c r="Y62" s="216"/>
      <c r="Z62" s="182">
        <f>VLOOKUP(H62,RefOPI!G26:H27,2)</f>
        <v>0</v>
      </c>
      <c r="AA62" s="182">
        <f>IF(OR(AB61=0,Z62=0),0,1)</f>
        <v>0</v>
      </c>
      <c r="AB62" s="181">
        <f>IF(AA62=1,1,0)</f>
        <v>0</v>
      </c>
      <c r="AC62" s="181">
        <f>IF(AC61=0,0,AB62)</f>
        <v>0</v>
      </c>
      <c r="AD62" s="164"/>
      <c r="AE62" s="183"/>
      <c r="AF62" s="156"/>
    </row>
    <row r="63" spans="2:32" ht="51" customHeight="1">
      <c r="B63" s="256" t="s">
        <v>203</v>
      </c>
      <c r="C63" s="257"/>
      <c r="D63" s="257"/>
      <c r="E63" s="257"/>
      <c r="F63" s="258"/>
      <c r="G63" s="259"/>
      <c r="H63" s="241" t="s">
        <v>159</v>
      </c>
      <c r="I63" s="242"/>
      <c r="J63" s="242"/>
      <c r="K63" s="242"/>
      <c r="L63" s="66"/>
      <c r="M63" s="239"/>
      <c r="N63" s="232"/>
      <c r="O63" s="233"/>
      <c r="P63" s="233"/>
      <c r="Q63" s="233"/>
      <c r="R63" s="234"/>
      <c r="S63" s="301"/>
      <c r="T63" s="302"/>
      <c r="U63" s="302"/>
      <c r="V63" s="303"/>
      <c r="Y63" s="216"/>
      <c r="Z63" s="182">
        <f>VLOOKUP(H63,RefOPI!G29:H31,2)</f>
        <v>0</v>
      </c>
      <c r="AA63" s="182">
        <f>Z63</f>
        <v>0</v>
      </c>
      <c r="AB63" s="181">
        <f>IF(AB61=0,0,AA63)</f>
        <v>0</v>
      </c>
      <c r="AC63" s="181">
        <f>IF(AC61&lt;3,0,IF(AC62=0,0,AB63))</f>
        <v>0</v>
      </c>
      <c r="AE63" s="181"/>
    </row>
    <row r="64" spans="2:32" ht="37.950000000000003" customHeight="1">
      <c r="B64" s="267" t="s">
        <v>168</v>
      </c>
      <c r="C64" s="261" t="str">
        <f>VLOOKUP(H63,RefOPI!F34:G35,2)</f>
        <v>No Aplica</v>
      </c>
      <c r="D64" s="261"/>
      <c r="E64" s="261"/>
      <c r="F64" s="263" t="str">
        <f>X64</f>
        <v/>
      </c>
      <c r="G64" s="264"/>
      <c r="H64" s="241" t="s">
        <v>159</v>
      </c>
      <c r="I64" s="242"/>
      <c r="J64" s="242"/>
      <c r="K64" s="242"/>
      <c r="L64" s="66"/>
      <c r="M64" s="239"/>
      <c r="N64" s="232"/>
      <c r="O64" s="233"/>
      <c r="P64" s="233"/>
      <c r="Q64" s="233"/>
      <c r="R64" s="234"/>
      <c r="S64" s="301"/>
      <c r="T64" s="302"/>
      <c r="U64" s="302"/>
      <c r="V64" s="303"/>
      <c r="W64" s="191"/>
      <c r="X64" s="182" t="str">
        <f>IF(C64="No Aplica","",Z64)</f>
        <v/>
      </c>
      <c r="Y64" s="216"/>
      <c r="Z64" s="182">
        <f>VLOOKUP(H64,RefOPI!G53:H54,2)</f>
        <v>0</v>
      </c>
      <c r="AA64" s="182">
        <f>Z64</f>
        <v>0</v>
      </c>
      <c r="AB64" s="215">
        <f>IF(AB63=0,0,(MAX(AA64:AA65)))</f>
        <v>0</v>
      </c>
      <c r="AC64" s="215">
        <f>IF(AC63=0,0,AB64)</f>
        <v>0</v>
      </c>
      <c r="AD64" s="164"/>
      <c r="AE64" s="183"/>
      <c r="AF64" s="156"/>
    </row>
    <row r="65" spans="2:47" ht="43.95" customHeight="1">
      <c r="B65" s="268"/>
      <c r="C65" s="313" t="str">
        <f>VLOOKUP(H63,RefOPI!F38:G39,2)</f>
        <v>No Aplica</v>
      </c>
      <c r="D65" s="313"/>
      <c r="E65" s="313"/>
      <c r="F65" s="263" t="str">
        <f>X65</f>
        <v/>
      </c>
      <c r="G65" s="264"/>
      <c r="H65" s="241" t="s">
        <v>159</v>
      </c>
      <c r="I65" s="242"/>
      <c r="J65" s="242"/>
      <c r="K65" s="242"/>
      <c r="L65" s="66"/>
      <c r="M65" s="239"/>
      <c r="N65" s="232"/>
      <c r="O65" s="233"/>
      <c r="P65" s="233"/>
      <c r="Q65" s="233"/>
      <c r="R65" s="234"/>
      <c r="S65" s="301"/>
      <c r="T65" s="302"/>
      <c r="U65" s="302"/>
      <c r="V65" s="303"/>
      <c r="W65" s="191"/>
      <c r="X65" s="182" t="str">
        <f>IF(C65="No Aplica","",Z65)</f>
        <v/>
      </c>
      <c r="Y65" s="216"/>
      <c r="Z65" s="182">
        <f>VLOOKUP(H65,RefOPI!G56:H57,2)</f>
        <v>0</v>
      </c>
      <c r="AA65" s="182">
        <f>IF(Z65=0,0,IF(Z61=3,3,Z65))</f>
        <v>0</v>
      </c>
      <c r="AB65" s="215"/>
      <c r="AC65" s="215"/>
      <c r="AD65" s="164"/>
      <c r="AE65" s="183"/>
      <c r="AF65" s="156"/>
    </row>
    <row r="66" spans="2:47" s="65" customFormat="1" ht="40.049999999999997" customHeight="1">
      <c r="B66" s="320" t="s">
        <v>204</v>
      </c>
      <c r="C66" s="321"/>
      <c r="D66" s="321"/>
      <c r="E66" s="321"/>
      <c r="F66" s="291"/>
      <c r="G66" s="292"/>
      <c r="H66" s="241" t="s">
        <v>159</v>
      </c>
      <c r="I66" s="242"/>
      <c r="J66" s="242"/>
      <c r="K66" s="242"/>
      <c r="L66" s="66"/>
      <c r="M66" s="239"/>
      <c r="N66" s="235"/>
      <c r="O66" s="236"/>
      <c r="P66" s="236"/>
      <c r="Q66" s="236"/>
      <c r="R66" s="237"/>
      <c r="S66" s="301"/>
      <c r="T66" s="302"/>
      <c r="U66" s="302"/>
      <c r="V66" s="303"/>
      <c r="W66" s="62"/>
      <c r="X66" s="158"/>
      <c r="Y66" s="216"/>
      <c r="Z66" s="182">
        <f>VLOOKUP(H66,RefOPI!G42:H44,2)</f>
        <v>0</v>
      </c>
      <c r="AA66" s="182">
        <f>Z66</f>
        <v>0</v>
      </c>
      <c r="AB66" s="181">
        <f>AA66</f>
        <v>0</v>
      </c>
      <c r="AC66" s="181">
        <f>IF(AC64=0,0,AB66)</f>
        <v>0</v>
      </c>
      <c r="AD66" s="160"/>
      <c r="AE66" s="181"/>
      <c r="AF66" s="155"/>
      <c r="AG66" s="154"/>
      <c r="AH66" s="166"/>
      <c r="AI66" s="166"/>
      <c r="AJ66" s="166"/>
      <c r="AK66" s="167"/>
      <c r="AL66" s="152"/>
      <c r="AM66" s="152"/>
      <c r="AN66" s="152"/>
      <c r="AO66" s="152"/>
      <c r="AP66" s="152"/>
      <c r="AQ66" s="152"/>
      <c r="AR66" s="152"/>
      <c r="AS66" s="152"/>
      <c r="AT66" s="153"/>
      <c r="AU66" s="153"/>
    </row>
    <row r="67" spans="2:47" ht="54" customHeight="1">
      <c r="B67" s="267" t="s">
        <v>168</v>
      </c>
      <c r="C67" s="262" t="str">
        <f>VLOOKUP(H66,RefOPI!F46:G48,2)</f>
        <v>No Aplica</v>
      </c>
      <c r="D67" s="262"/>
      <c r="E67" s="262"/>
      <c r="F67" s="263" t="str">
        <f>X67</f>
        <v/>
      </c>
      <c r="G67" s="264"/>
      <c r="H67" s="241" t="s">
        <v>159</v>
      </c>
      <c r="I67" s="242"/>
      <c r="J67" s="242"/>
      <c r="K67" s="242"/>
      <c r="L67" s="66"/>
      <c r="M67" s="239"/>
      <c r="N67" s="232"/>
      <c r="O67" s="233"/>
      <c r="P67" s="233"/>
      <c r="Q67" s="233"/>
      <c r="R67" s="234"/>
      <c r="S67" s="301"/>
      <c r="T67" s="302"/>
      <c r="U67" s="302"/>
      <c r="V67" s="303"/>
      <c r="W67" s="191"/>
      <c r="X67" s="182" t="str">
        <f>IF(C67="No Aplica","",Z67)</f>
        <v/>
      </c>
      <c r="Y67" s="216"/>
      <c r="Z67" s="182">
        <f>VLOOKUP(H67,RefOPI!G53:H54,2)</f>
        <v>0</v>
      </c>
      <c r="AA67" s="182">
        <f>IF(OR(AB66=0,Z67=0),0,1)</f>
        <v>0</v>
      </c>
      <c r="AB67" s="215">
        <f>IF(OR(AA67=1,AA68=1),1,0)</f>
        <v>0</v>
      </c>
      <c r="AC67" s="215">
        <f>IF(AC66=0,0,AB67)</f>
        <v>0</v>
      </c>
      <c r="AD67" s="164"/>
      <c r="AE67" s="183"/>
      <c r="AF67" s="156"/>
    </row>
    <row r="68" spans="2:47" ht="37.049999999999997" customHeight="1">
      <c r="B68" s="309"/>
      <c r="C68" s="262" t="str">
        <f>IF(C67="No Aplica",C67,"Otro (describir la evidencia en el recuadro de situación actual)")</f>
        <v>No Aplica</v>
      </c>
      <c r="D68" s="262"/>
      <c r="E68" s="262"/>
      <c r="F68" s="263" t="str">
        <f>X68</f>
        <v/>
      </c>
      <c r="G68" s="264"/>
      <c r="H68" s="241" t="s">
        <v>159</v>
      </c>
      <c r="I68" s="242"/>
      <c r="J68" s="242"/>
      <c r="K68" s="242"/>
      <c r="L68" s="66"/>
      <c r="M68" s="240"/>
      <c r="N68" s="232"/>
      <c r="O68" s="233"/>
      <c r="P68" s="233"/>
      <c r="Q68" s="233"/>
      <c r="R68" s="234"/>
      <c r="S68" s="304"/>
      <c r="T68" s="305"/>
      <c r="U68" s="305"/>
      <c r="V68" s="306"/>
      <c r="W68" s="191"/>
      <c r="X68" s="182" t="str">
        <f>IF(C67="No Aplica","",Z68)</f>
        <v/>
      </c>
      <c r="Y68" s="216"/>
      <c r="Z68" s="182">
        <f>VLOOKUP(H68,RefOPI!G53:H54,2)</f>
        <v>0</v>
      </c>
      <c r="AA68" s="182">
        <f>IF(OR(AB66=0,Z68=0),0,1)</f>
        <v>0</v>
      </c>
      <c r="AB68" s="215"/>
      <c r="AC68" s="215"/>
      <c r="AD68" s="164"/>
      <c r="AE68" s="183"/>
      <c r="AF68" s="156"/>
    </row>
    <row r="69" spans="2:47" s="65" customFormat="1" ht="19.05" customHeight="1">
      <c r="B69" s="247" t="s">
        <v>150</v>
      </c>
      <c r="C69" s="248"/>
      <c r="D69" s="248"/>
      <c r="E69" s="248"/>
      <c r="F69" s="248"/>
      <c r="G69" s="249"/>
      <c r="H69" s="231" t="s">
        <v>170</v>
      </c>
      <c r="I69" s="231"/>
      <c r="J69" s="231"/>
      <c r="K69" s="231"/>
      <c r="L69" s="231"/>
      <c r="M69" s="231" t="s">
        <v>171</v>
      </c>
      <c r="N69" s="231"/>
      <c r="O69" s="231"/>
      <c r="P69" s="231"/>
      <c r="Q69" s="231" t="s">
        <v>172</v>
      </c>
      <c r="R69" s="231"/>
      <c r="S69" s="231"/>
      <c r="T69" s="231" t="s">
        <v>173</v>
      </c>
      <c r="U69" s="231"/>
      <c r="V69" s="288"/>
      <c r="W69" s="62"/>
      <c r="X69" s="158"/>
      <c r="Y69" s="158"/>
      <c r="Z69" s="181"/>
      <c r="AA69" s="181"/>
      <c r="AB69" s="181"/>
      <c r="AC69" s="160"/>
      <c r="AD69" s="160"/>
      <c r="AE69" s="181"/>
      <c r="AF69" s="155"/>
      <c r="AG69" s="154"/>
      <c r="AH69" s="166"/>
      <c r="AI69" s="166"/>
      <c r="AJ69" s="166"/>
      <c r="AK69" s="167"/>
      <c r="AL69" s="152"/>
      <c r="AM69" s="152"/>
      <c r="AN69" s="152"/>
      <c r="AO69" s="152"/>
      <c r="AP69" s="152"/>
      <c r="AQ69" s="152"/>
      <c r="AR69" s="152"/>
      <c r="AS69" s="152"/>
      <c r="AT69" s="153"/>
      <c r="AU69" s="153"/>
    </row>
    <row r="70" spans="2:47" s="65" customFormat="1" ht="49.05" customHeight="1">
      <c r="B70" s="243" t="s">
        <v>205</v>
      </c>
      <c r="C70" s="244"/>
      <c r="D70" s="244"/>
      <c r="E70" s="244"/>
      <c r="F70" s="245">
        <f>IF(AND(Z52=2,AA53=0),1,IF(AND(Z52=2,AA53=1),2,0))</f>
        <v>0</v>
      </c>
      <c r="G70" s="246"/>
      <c r="H70" s="218" t="s">
        <v>206</v>
      </c>
      <c r="I70" s="219"/>
      <c r="J70" s="219"/>
      <c r="K70" s="219"/>
      <c r="L70" s="381"/>
      <c r="M70" s="218" t="s">
        <v>207</v>
      </c>
      <c r="N70" s="219"/>
      <c r="O70" s="219"/>
      <c r="P70" s="219"/>
      <c r="Q70" s="218" t="s">
        <v>208</v>
      </c>
      <c r="R70" s="219"/>
      <c r="S70" s="219"/>
      <c r="T70" s="218" t="s">
        <v>209</v>
      </c>
      <c r="U70" s="219"/>
      <c r="V70" s="220"/>
      <c r="W70" s="62"/>
      <c r="X70" s="158"/>
      <c r="Y70" s="158"/>
      <c r="Z70" s="181"/>
      <c r="AA70" s="181"/>
      <c r="AB70" s="181"/>
      <c r="AC70" s="160"/>
      <c r="AD70" s="160"/>
      <c r="AE70" s="181"/>
      <c r="AF70" s="155"/>
      <c r="AG70" s="154"/>
      <c r="AH70" s="166"/>
      <c r="AI70" s="166"/>
      <c r="AJ70" s="166"/>
      <c r="AK70" s="167"/>
      <c r="AL70" s="152"/>
      <c r="AM70" s="152"/>
      <c r="AN70" s="152"/>
      <c r="AO70" s="152"/>
      <c r="AP70" s="152"/>
      <c r="AQ70" s="152"/>
      <c r="AR70" s="152"/>
      <c r="AS70" s="152"/>
      <c r="AT70" s="153"/>
      <c r="AU70" s="153"/>
    </row>
    <row r="71" spans="2:47" s="65" customFormat="1" ht="82.05" customHeight="1">
      <c r="B71" s="243" t="str">
        <f>IF(C62="No Aplica","",C62)</f>
        <v/>
      </c>
      <c r="C71" s="244"/>
      <c r="D71" s="244"/>
      <c r="E71" s="244"/>
      <c r="F71" s="245" t="str">
        <f>F62</f>
        <v/>
      </c>
      <c r="G71" s="246"/>
      <c r="H71" s="221"/>
      <c r="I71" s="222"/>
      <c r="J71" s="222"/>
      <c r="K71" s="222"/>
      <c r="L71" s="382"/>
      <c r="M71" s="221"/>
      <c r="N71" s="222"/>
      <c r="O71" s="222"/>
      <c r="P71" s="222"/>
      <c r="Q71" s="221"/>
      <c r="R71" s="222"/>
      <c r="S71" s="222"/>
      <c r="T71" s="221"/>
      <c r="U71" s="222"/>
      <c r="V71" s="223"/>
      <c r="W71" s="62"/>
      <c r="X71" s="158"/>
      <c r="Y71" s="158"/>
      <c r="Z71" s="181"/>
      <c r="AA71" s="181"/>
      <c r="AB71" s="181"/>
      <c r="AC71" s="160"/>
      <c r="AD71" s="160"/>
      <c r="AE71" s="181"/>
      <c r="AF71" s="155"/>
      <c r="AG71" s="154"/>
      <c r="AH71" s="166"/>
      <c r="AI71" s="166"/>
      <c r="AJ71" s="166"/>
      <c r="AK71" s="167"/>
      <c r="AL71" s="152"/>
      <c r="AM71" s="152"/>
      <c r="AN71" s="152"/>
      <c r="AO71" s="152"/>
      <c r="AP71" s="152"/>
      <c r="AQ71" s="152"/>
      <c r="AR71" s="152"/>
      <c r="AS71" s="152"/>
      <c r="AT71" s="153"/>
      <c r="AU71" s="153"/>
    </row>
    <row r="72" spans="2:47" s="65" customFormat="1" ht="34.950000000000003" customHeight="1">
      <c r="B72" s="243" t="str">
        <f>IF(C64="No Aplica","",C64)</f>
        <v/>
      </c>
      <c r="C72" s="244"/>
      <c r="D72" s="244"/>
      <c r="E72" s="244"/>
      <c r="F72" s="245" t="str">
        <f>F64</f>
        <v/>
      </c>
      <c r="G72" s="246"/>
      <c r="H72" s="221"/>
      <c r="I72" s="222"/>
      <c r="J72" s="222"/>
      <c r="K72" s="222"/>
      <c r="L72" s="382"/>
      <c r="M72" s="221"/>
      <c r="N72" s="222"/>
      <c r="O72" s="222"/>
      <c r="P72" s="222"/>
      <c r="Q72" s="221"/>
      <c r="R72" s="222"/>
      <c r="S72" s="222"/>
      <c r="T72" s="221"/>
      <c r="U72" s="222"/>
      <c r="V72" s="223"/>
      <c r="W72" s="62"/>
      <c r="X72" s="158"/>
      <c r="Y72" s="158"/>
      <c r="Z72" s="181"/>
      <c r="AA72" s="181"/>
      <c r="AB72" s="181"/>
      <c r="AC72" s="160"/>
      <c r="AD72" s="160"/>
      <c r="AE72" s="181"/>
      <c r="AF72" s="155"/>
      <c r="AG72" s="154"/>
      <c r="AH72" s="166"/>
      <c r="AI72" s="166"/>
      <c r="AJ72" s="166"/>
      <c r="AK72" s="167"/>
      <c r="AL72" s="152"/>
      <c r="AM72" s="152"/>
      <c r="AN72" s="152"/>
      <c r="AO72" s="152"/>
      <c r="AP72" s="152"/>
      <c r="AQ72" s="152"/>
      <c r="AR72" s="152"/>
      <c r="AS72" s="152"/>
      <c r="AT72" s="153"/>
      <c r="AU72" s="153"/>
    </row>
    <row r="73" spans="2:47" s="65" customFormat="1" ht="46.95" customHeight="1">
      <c r="B73" s="243" t="str">
        <f>IF(C65="No Aplica","",C65)</f>
        <v/>
      </c>
      <c r="C73" s="244"/>
      <c r="D73" s="244"/>
      <c r="E73" s="244"/>
      <c r="F73" s="245" t="str">
        <f>F65</f>
        <v/>
      </c>
      <c r="G73" s="246"/>
      <c r="H73" s="221"/>
      <c r="I73" s="222"/>
      <c r="J73" s="222"/>
      <c r="K73" s="222"/>
      <c r="L73" s="382"/>
      <c r="M73" s="221"/>
      <c r="N73" s="222"/>
      <c r="O73" s="222"/>
      <c r="P73" s="222"/>
      <c r="Q73" s="221"/>
      <c r="R73" s="222"/>
      <c r="S73" s="222"/>
      <c r="T73" s="221"/>
      <c r="U73" s="222"/>
      <c r="V73" s="223"/>
      <c r="W73" s="62"/>
      <c r="X73" s="158"/>
      <c r="Y73" s="158"/>
      <c r="Z73" s="181"/>
      <c r="AA73" s="181"/>
      <c r="AB73" s="181"/>
      <c r="AC73" s="160"/>
      <c r="AD73" s="160"/>
      <c r="AE73" s="181"/>
      <c r="AF73" s="155"/>
      <c r="AG73" s="154"/>
      <c r="AH73" s="166"/>
      <c r="AI73" s="166"/>
      <c r="AJ73" s="166"/>
      <c r="AK73" s="167"/>
      <c r="AL73" s="152"/>
      <c r="AM73" s="152"/>
      <c r="AN73" s="152"/>
      <c r="AO73" s="152"/>
      <c r="AP73" s="152"/>
      <c r="AQ73" s="152"/>
      <c r="AR73" s="152"/>
      <c r="AS73" s="152"/>
      <c r="AT73" s="153"/>
      <c r="AU73" s="153"/>
    </row>
    <row r="74" spans="2:47" s="65" customFormat="1" ht="46.95" customHeight="1" thickBot="1">
      <c r="B74" s="254" t="str">
        <f>IF(C67="No Aplica","",C67)</f>
        <v/>
      </c>
      <c r="C74" s="255"/>
      <c r="D74" s="255"/>
      <c r="E74" s="255"/>
      <c r="F74" s="314" t="str">
        <f>F67</f>
        <v/>
      </c>
      <c r="G74" s="278"/>
      <c r="H74" s="224"/>
      <c r="I74" s="225"/>
      <c r="J74" s="225"/>
      <c r="K74" s="225"/>
      <c r="L74" s="383"/>
      <c r="M74" s="224"/>
      <c r="N74" s="225"/>
      <c r="O74" s="225"/>
      <c r="P74" s="225"/>
      <c r="Q74" s="224"/>
      <c r="R74" s="225"/>
      <c r="S74" s="225"/>
      <c r="T74" s="224"/>
      <c r="U74" s="225"/>
      <c r="V74" s="226"/>
      <c r="W74" s="62"/>
      <c r="X74" s="158"/>
      <c r="Y74" s="158"/>
      <c r="Z74" s="181"/>
      <c r="AA74" s="181"/>
      <c r="AB74" s="181"/>
      <c r="AC74" s="160"/>
      <c r="AD74" s="160"/>
      <c r="AE74" s="181"/>
      <c r="AF74" s="155"/>
      <c r="AG74" s="154"/>
      <c r="AH74" s="166"/>
      <c r="AI74" s="166"/>
      <c r="AJ74" s="166"/>
      <c r="AK74" s="167"/>
      <c r="AL74" s="152"/>
      <c r="AM74" s="152"/>
      <c r="AN74" s="152"/>
      <c r="AO74" s="152"/>
      <c r="AP74" s="152"/>
      <c r="AQ74" s="152"/>
      <c r="AR74" s="152"/>
      <c r="AS74" s="152"/>
      <c r="AT74" s="153"/>
      <c r="AU74" s="153"/>
    </row>
    <row r="75" spans="2:47" s="65" customFormat="1" ht="15" thickBot="1">
      <c r="B75" s="61"/>
      <c r="C75" s="61"/>
      <c r="D75" s="61"/>
      <c r="E75" s="61"/>
      <c r="F75" s="61"/>
      <c r="G75" s="61"/>
      <c r="H75" s="61"/>
      <c r="I75" s="61"/>
      <c r="J75" s="61"/>
      <c r="K75" s="61"/>
      <c r="L75" s="61"/>
      <c r="M75" s="61"/>
      <c r="N75" s="61"/>
      <c r="O75" s="61"/>
      <c r="P75" s="61"/>
      <c r="Q75" s="61"/>
      <c r="R75" s="61"/>
      <c r="S75" s="61"/>
      <c r="T75" s="60"/>
      <c r="U75" s="60"/>
      <c r="V75" s="60"/>
      <c r="W75" s="62"/>
      <c r="X75" s="158"/>
      <c r="Y75" s="158"/>
      <c r="Z75" s="181"/>
      <c r="AA75" s="181"/>
      <c r="AB75" s="181"/>
      <c r="AC75" s="160"/>
      <c r="AD75" s="160"/>
      <c r="AE75" s="181"/>
      <c r="AF75" s="155"/>
      <c r="AG75" s="154"/>
      <c r="AH75" s="166"/>
      <c r="AI75" s="166"/>
      <c r="AJ75" s="166"/>
      <c r="AK75" s="167"/>
      <c r="AL75" s="152"/>
      <c r="AM75" s="152"/>
      <c r="AN75" s="152"/>
      <c r="AO75" s="152"/>
      <c r="AP75" s="152"/>
      <c r="AQ75" s="152"/>
      <c r="AR75" s="152"/>
      <c r="AS75" s="152"/>
      <c r="AT75" s="153"/>
      <c r="AU75" s="153"/>
    </row>
    <row r="76" spans="2:47" s="65" customFormat="1" ht="30" customHeight="1">
      <c r="B76" s="250" t="s">
        <v>210</v>
      </c>
      <c r="C76" s="251"/>
      <c r="D76" s="251"/>
      <c r="E76" s="251"/>
      <c r="F76" s="227" t="s">
        <v>444</v>
      </c>
      <c r="G76" s="227"/>
      <c r="H76" s="227"/>
      <c r="I76" s="227"/>
      <c r="J76" s="227"/>
      <c r="K76" s="227"/>
      <c r="L76" s="227"/>
      <c r="M76" s="227"/>
      <c r="N76" s="227"/>
      <c r="O76" s="227"/>
      <c r="P76" s="227"/>
      <c r="Q76" s="227"/>
      <c r="R76" s="227"/>
      <c r="S76" s="227"/>
      <c r="T76" s="228"/>
      <c r="U76" s="286" t="s">
        <v>156</v>
      </c>
      <c r="V76" s="287"/>
      <c r="W76" s="176"/>
      <c r="X76" s="182"/>
      <c r="Y76" s="182"/>
      <c r="Z76" s="182"/>
      <c r="AA76" s="182"/>
      <c r="AB76" s="182"/>
      <c r="AC76" s="164"/>
      <c r="AD76" s="164"/>
      <c r="AE76" s="182"/>
      <c r="AF76" s="157"/>
      <c r="AG76" s="154"/>
      <c r="AH76" s="166"/>
      <c r="AI76" s="166"/>
      <c r="AJ76" s="166"/>
      <c r="AK76" s="167"/>
      <c r="AL76" s="152"/>
      <c r="AM76" s="152"/>
      <c r="AN76" s="152"/>
      <c r="AO76" s="152"/>
      <c r="AP76" s="152"/>
      <c r="AQ76" s="152"/>
      <c r="AR76" s="152"/>
      <c r="AS76" s="152"/>
      <c r="AT76" s="153"/>
      <c r="AU76" s="153"/>
    </row>
    <row r="77" spans="2:47" s="65" customFormat="1" ht="22.95" customHeight="1">
      <c r="B77" s="252"/>
      <c r="C77" s="253"/>
      <c r="D77" s="253"/>
      <c r="E77" s="253"/>
      <c r="F77" s="229"/>
      <c r="G77" s="229"/>
      <c r="H77" s="229"/>
      <c r="I77" s="229"/>
      <c r="J77" s="229"/>
      <c r="K77" s="229"/>
      <c r="L77" s="229"/>
      <c r="M77" s="229"/>
      <c r="N77" s="229"/>
      <c r="O77" s="229"/>
      <c r="P77" s="229"/>
      <c r="Q77" s="229"/>
      <c r="R77" s="229"/>
      <c r="S77" s="229"/>
      <c r="T77" s="230"/>
      <c r="U77" s="117">
        <f>V77</f>
        <v>1</v>
      </c>
      <c r="V77" s="119">
        <f>M79</f>
        <v>1</v>
      </c>
      <c r="W77" s="176"/>
      <c r="X77" s="182"/>
      <c r="Y77" s="182"/>
      <c r="Z77" s="182"/>
      <c r="AA77" s="182"/>
      <c r="AB77" s="182"/>
      <c r="AC77" s="164"/>
      <c r="AD77" s="164"/>
      <c r="AE77" s="182"/>
      <c r="AF77" s="157"/>
      <c r="AG77" s="154"/>
      <c r="AH77" s="166"/>
      <c r="AI77" s="166"/>
      <c r="AJ77" s="166"/>
      <c r="AK77" s="167"/>
      <c r="AL77" s="152"/>
      <c r="AM77" s="152"/>
      <c r="AN77" s="152"/>
      <c r="AO77" s="152"/>
      <c r="AP77" s="152"/>
      <c r="AQ77" s="152"/>
      <c r="AR77" s="152"/>
      <c r="AS77" s="152"/>
      <c r="AT77" s="153"/>
      <c r="AU77" s="153"/>
    </row>
    <row r="78" spans="2:47" s="65" customFormat="1" ht="27" customHeight="1">
      <c r="B78" s="279" t="s">
        <v>146</v>
      </c>
      <c r="C78" s="280"/>
      <c r="D78" s="280"/>
      <c r="E78" s="280"/>
      <c r="F78" s="280"/>
      <c r="G78" s="281"/>
      <c r="H78" s="276" t="s">
        <v>147</v>
      </c>
      <c r="I78" s="276"/>
      <c r="J78" s="276"/>
      <c r="K78" s="276"/>
      <c r="L78" s="276"/>
      <c r="M78" s="276"/>
      <c r="N78" s="276" t="s">
        <v>148</v>
      </c>
      <c r="O78" s="276"/>
      <c r="P78" s="276"/>
      <c r="Q78" s="276"/>
      <c r="R78" s="276"/>
      <c r="S78" s="276" t="s">
        <v>149</v>
      </c>
      <c r="T78" s="276"/>
      <c r="U78" s="282"/>
      <c r="V78" s="283"/>
      <c r="W78" s="191"/>
      <c r="X78" s="183"/>
      <c r="Y78" s="183"/>
      <c r="Z78" s="183"/>
      <c r="AA78" s="183"/>
      <c r="AB78" s="183"/>
      <c r="AC78" s="164"/>
      <c r="AD78" s="164"/>
      <c r="AE78" s="183"/>
      <c r="AF78" s="156"/>
      <c r="AG78" s="154"/>
      <c r="AH78" s="166"/>
      <c r="AI78" s="166"/>
      <c r="AJ78" s="166"/>
      <c r="AK78" s="167"/>
      <c r="AL78" s="152"/>
      <c r="AM78" s="152"/>
      <c r="AN78" s="152"/>
      <c r="AO78" s="152"/>
      <c r="AP78" s="152"/>
      <c r="AQ78" s="152"/>
      <c r="AR78" s="152"/>
      <c r="AS78" s="152"/>
      <c r="AT78" s="153"/>
      <c r="AU78" s="153"/>
    </row>
    <row r="79" spans="2:47" s="65" customFormat="1" ht="52.95" customHeight="1">
      <c r="B79" s="256" t="s">
        <v>211</v>
      </c>
      <c r="C79" s="257"/>
      <c r="D79" s="257"/>
      <c r="E79" s="257"/>
      <c r="F79" s="291"/>
      <c r="G79" s="292"/>
      <c r="H79" s="293" t="s">
        <v>159</v>
      </c>
      <c r="I79" s="294"/>
      <c r="J79" s="294"/>
      <c r="K79" s="294"/>
      <c r="L79" s="66"/>
      <c r="M79" s="238">
        <f>IF(Y79&lt;7,1,IF(AND(Y79=10,AC85=0),2,IF(Y79=10,3,IF(Y79=11,4,2))))</f>
        <v>1</v>
      </c>
      <c r="N79" s="295"/>
      <c r="O79" s="296"/>
      <c r="P79" s="296"/>
      <c r="Q79" s="296"/>
      <c r="R79" s="297"/>
      <c r="S79" s="295"/>
      <c r="T79" s="296"/>
      <c r="U79" s="296"/>
      <c r="V79" s="318"/>
      <c r="W79" s="191"/>
      <c r="X79" s="183"/>
      <c r="Y79" s="216">
        <f>SUM(AC79:AC90)</f>
        <v>0</v>
      </c>
      <c r="Z79" s="182">
        <f>VLOOKUP(H79,RefOPI!G66:H68,2)</f>
        <v>0</v>
      </c>
      <c r="AA79" s="182">
        <f>Z79</f>
        <v>0</v>
      </c>
      <c r="AB79" s="183">
        <f>AA79</f>
        <v>0</v>
      </c>
      <c r="AC79" s="183">
        <f>AB79</f>
        <v>0</v>
      </c>
      <c r="AD79" s="164"/>
      <c r="AE79" s="183"/>
      <c r="AF79" s="156"/>
      <c r="AG79" s="154"/>
      <c r="AH79" s="166"/>
      <c r="AI79" s="166"/>
      <c r="AJ79" s="166"/>
      <c r="AK79" s="167"/>
      <c r="AL79" s="152"/>
      <c r="AM79" s="152"/>
      <c r="AN79" s="152"/>
      <c r="AO79" s="152"/>
      <c r="AP79" s="152"/>
      <c r="AQ79" s="152"/>
      <c r="AR79" s="152"/>
      <c r="AS79" s="152"/>
      <c r="AT79" s="153"/>
      <c r="AU79" s="153"/>
    </row>
    <row r="80" spans="2:47" s="65" customFormat="1" ht="43.05" customHeight="1">
      <c r="B80" s="256" t="s">
        <v>212</v>
      </c>
      <c r="C80" s="257"/>
      <c r="D80" s="257"/>
      <c r="E80" s="257"/>
      <c r="F80" s="307"/>
      <c r="G80" s="308"/>
      <c r="H80" s="293" t="s">
        <v>159</v>
      </c>
      <c r="I80" s="294"/>
      <c r="J80" s="294"/>
      <c r="K80" s="294"/>
      <c r="L80" s="66"/>
      <c r="M80" s="239"/>
      <c r="N80" s="232"/>
      <c r="O80" s="233"/>
      <c r="P80" s="233"/>
      <c r="Q80" s="233"/>
      <c r="R80" s="234"/>
      <c r="S80" s="232"/>
      <c r="T80" s="233"/>
      <c r="U80" s="233"/>
      <c r="V80" s="319"/>
      <c r="W80" s="191"/>
      <c r="X80" s="183"/>
      <c r="Y80" s="216"/>
      <c r="Z80" s="182">
        <f>VLOOKUP(H80,RefOPI!G80:H82,2)</f>
        <v>0</v>
      </c>
      <c r="AA80" s="182">
        <f>IF(Z80=2,1,0)</f>
        <v>0</v>
      </c>
      <c r="AB80" s="183">
        <f>AA80</f>
        <v>0</v>
      </c>
      <c r="AC80" s="183">
        <f>IF(AC79=0,0,AB80)</f>
        <v>0</v>
      </c>
      <c r="AD80" s="164"/>
      <c r="AE80" s="183"/>
      <c r="AF80" s="156"/>
      <c r="AG80" s="154"/>
      <c r="AH80" s="166"/>
      <c r="AI80" s="166"/>
      <c r="AJ80" s="166"/>
      <c r="AK80" s="167"/>
      <c r="AL80" s="152"/>
      <c r="AM80" s="152"/>
      <c r="AN80" s="152"/>
      <c r="AO80" s="152"/>
      <c r="AP80" s="152"/>
      <c r="AQ80" s="152"/>
      <c r="AR80" s="152"/>
      <c r="AS80" s="152"/>
      <c r="AT80" s="153"/>
      <c r="AU80" s="153"/>
    </row>
    <row r="81" spans="2:47" s="65" customFormat="1" ht="28.95" customHeight="1">
      <c r="B81" s="256" t="s">
        <v>193</v>
      </c>
      <c r="C81" s="257"/>
      <c r="D81" s="257"/>
      <c r="E81" s="257"/>
      <c r="F81" s="258"/>
      <c r="G81" s="259"/>
      <c r="H81" s="241"/>
      <c r="I81" s="242"/>
      <c r="J81" s="242"/>
      <c r="K81" s="242"/>
      <c r="L81" s="66"/>
      <c r="M81" s="239"/>
      <c r="N81" s="232"/>
      <c r="O81" s="233"/>
      <c r="P81" s="233"/>
      <c r="Q81" s="233"/>
      <c r="R81" s="234"/>
      <c r="S81" s="232"/>
      <c r="T81" s="233"/>
      <c r="U81" s="233"/>
      <c r="V81" s="319"/>
      <c r="W81" s="191"/>
      <c r="X81" s="183"/>
      <c r="Y81" s="216"/>
      <c r="Z81" s="182"/>
      <c r="AA81" s="217">
        <f>IF(AA80=0,0,(IF(AND(Z82=2,Z83=2,Z84=2),1,0)))</f>
        <v>0</v>
      </c>
      <c r="AB81" s="217">
        <f>AA81</f>
        <v>0</v>
      </c>
      <c r="AC81" s="217">
        <f>IF(AC80=0,0,AB81)</f>
        <v>0</v>
      </c>
      <c r="AD81" s="164"/>
      <c r="AE81" s="183"/>
      <c r="AF81" s="156"/>
      <c r="AG81" s="154"/>
      <c r="AH81" s="166"/>
      <c r="AI81" s="166"/>
      <c r="AJ81" s="166"/>
      <c r="AK81" s="167"/>
      <c r="AL81" s="152"/>
      <c r="AM81" s="152"/>
      <c r="AN81" s="152"/>
      <c r="AO81" s="152"/>
      <c r="AP81" s="152"/>
      <c r="AQ81" s="152"/>
      <c r="AR81" s="152"/>
      <c r="AS81" s="152"/>
      <c r="AT81" s="153"/>
      <c r="AU81" s="153"/>
    </row>
    <row r="82" spans="2:47" s="65" customFormat="1" ht="28.95" customHeight="1">
      <c r="B82" s="267" t="s">
        <v>194</v>
      </c>
      <c r="C82" s="262" t="s">
        <v>213</v>
      </c>
      <c r="D82" s="262"/>
      <c r="E82" s="262"/>
      <c r="F82" s="263">
        <f>Z82</f>
        <v>0</v>
      </c>
      <c r="G82" s="264"/>
      <c r="H82" s="241" t="s">
        <v>159</v>
      </c>
      <c r="I82" s="242"/>
      <c r="J82" s="242"/>
      <c r="K82" s="242"/>
      <c r="L82" s="66"/>
      <c r="M82" s="239"/>
      <c r="N82" s="232"/>
      <c r="O82" s="233"/>
      <c r="P82" s="233"/>
      <c r="Q82" s="233"/>
      <c r="R82" s="234"/>
      <c r="S82" s="232"/>
      <c r="T82" s="233"/>
      <c r="U82" s="233"/>
      <c r="V82" s="319"/>
      <c r="W82" s="191"/>
      <c r="X82" s="183"/>
      <c r="Y82" s="216"/>
      <c r="Z82" s="182">
        <f>VLOOKUP(H82,RefOPI!G86:H87,2)</f>
        <v>0</v>
      </c>
      <c r="AA82" s="217"/>
      <c r="AB82" s="217"/>
      <c r="AC82" s="217"/>
      <c r="AD82" s="164"/>
      <c r="AE82" s="183"/>
      <c r="AF82" s="156"/>
      <c r="AG82" s="154"/>
      <c r="AH82" s="166"/>
      <c r="AI82" s="166"/>
      <c r="AJ82" s="166"/>
      <c r="AK82" s="167"/>
      <c r="AL82" s="152"/>
      <c r="AM82" s="152"/>
      <c r="AN82" s="152"/>
      <c r="AO82" s="152"/>
      <c r="AP82" s="152"/>
      <c r="AQ82" s="152"/>
      <c r="AR82" s="152"/>
      <c r="AS82" s="152"/>
      <c r="AT82" s="153"/>
      <c r="AU82" s="153"/>
    </row>
    <row r="83" spans="2:47" s="65" customFormat="1" ht="28.95" customHeight="1">
      <c r="B83" s="268"/>
      <c r="C83" s="262" t="s">
        <v>214</v>
      </c>
      <c r="D83" s="262"/>
      <c r="E83" s="262"/>
      <c r="F83" s="263">
        <f>Z83</f>
        <v>0</v>
      </c>
      <c r="G83" s="264"/>
      <c r="H83" s="241" t="s">
        <v>159</v>
      </c>
      <c r="I83" s="242"/>
      <c r="J83" s="242"/>
      <c r="K83" s="242"/>
      <c r="L83" s="66"/>
      <c r="M83" s="239"/>
      <c r="N83" s="232"/>
      <c r="O83" s="233"/>
      <c r="P83" s="233"/>
      <c r="Q83" s="233"/>
      <c r="R83" s="234"/>
      <c r="S83" s="232"/>
      <c r="T83" s="233"/>
      <c r="U83" s="233"/>
      <c r="V83" s="319"/>
      <c r="W83" s="191"/>
      <c r="X83" s="183"/>
      <c r="Y83" s="216"/>
      <c r="Z83" s="182">
        <f>VLOOKUP(H83,RefOPI!G86:H87,2)</f>
        <v>0</v>
      </c>
      <c r="AA83" s="217"/>
      <c r="AB83" s="217"/>
      <c r="AC83" s="217"/>
      <c r="AD83" s="164"/>
      <c r="AE83" s="183"/>
      <c r="AF83" s="156"/>
      <c r="AG83" s="154"/>
      <c r="AH83" s="166"/>
      <c r="AI83" s="166"/>
      <c r="AJ83" s="166"/>
      <c r="AK83" s="167"/>
      <c r="AL83" s="152"/>
      <c r="AM83" s="152"/>
      <c r="AN83" s="152"/>
      <c r="AO83" s="152"/>
      <c r="AP83" s="152"/>
      <c r="AQ83" s="152"/>
      <c r="AR83" s="152"/>
      <c r="AS83" s="152"/>
      <c r="AT83" s="153"/>
      <c r="AU83" s="153"/>
    </row>
    <row r="84" spans="2:47" s="65" customFormat="1" ht="28.95" customHeight="1">
      <c r="B84" s="268"/>
      <c r="C84" s="262" t="s">
        <v>215</v>
      </c>
      <c r="D84" s="262"/>
      <c r="E84" s="262"/>
      <c r="F84" s="263">
        <f>Z84</f>
        <v>0</v>
      </c>
      <c r="G84" s="264"/>
      <c r="H84" s="241" t="s">
        <v>159</v>
      </c>
      <c r="I84" s="242"/>
      <c r="J84" s="242"/>
      <c r="K84" s="242"/>
      <c r="L84" s="66"/>
      <c r="M84" s="239"/>
      <c r="N84" s="232"/>
      <c r="O84" s="233"/>
      <c r="P84" s="233"/>
      <c r="Q84" s="233"/>
      <c r="R84" s="234"/>
      <c r="S84" s="232"/>
      <c r="T84" s="233"/>
      <c r="U84" s="233"/>
      <c r="V84" s="319"/>
      <c r="W84" s="191"/>
      <c r="X84" s="183"/>
      <c r="Y84" s="216"/>
      <c r="Z84" s="182">
        <f>VLOOKUP(H84,RefOPI!G86:H87,2)</f>
        <v>0</v>
      </c>
      <c r="AA84" s="217"/>
      <c r="AB84" s="217"/>
      <c r="AC84" s="217"/>
      <c r="AD84" s="164"/>
      <c r="AE84" s="183"/>
      <c r="AF84" s="156"/>
      <c r="AG84" s="154"/>
      <c r="AH84" s="166"/>
      <c r="AI84" s="166"/>
      <c r="AJ84" s="166"/>
      <c r="AK84" s="167"/>
      <c r="AL84" s="152"/>
      <c r="AM84" s="152"/>
      <c r="AN84" s="152"/>
      <c r="AO84" s="152"/>
      <c r="AP84" s="152"/>
      <c r="AQ84" s="152"/>
      <c r="AR84" s="152"/>
      <c r="AS84" s="152"/>
      <c r="AT84" s="153"/>
      <c r="AU84" s="153"/>
    </row>
    <row r="85" spans="2:47" s="65" customFormat="1" ht="57" customHeight="1">
      <c r="B85" s="256" t="s">
        <v>216</v>
      </c>
      <c r="C85" s="257"/>
      <c r="D85" s="257"/>
      <c r="E85" s="257"/>
      <c r="F85" s="265"/>
      <c r="G85" s="266"/>
      <c r="H85" s="293" t="s">
        <v>159</v>
      </c>
      <c r="I85" s="294"/>
      <c r="J85" s="294"/>
      <c r="K85" s="294"/>
      <c r="L85" s="66"/>
      <c r="M85" s="239"/>
      <c r="N85" s="232"/>
      <c r="O85" s="233"/>
      <c r="P85" s="233"/>
      <c r="Q85" s="233"/>
      <c r="R85" s="234"/>
      <c r="S85" s="232"/>
      <c r="T85" s="233"/>
      <c r="U85" s="233"/>
      <c r="V85" s="319"/>
      <c r="W85" s="191"/>
      <c r="X85" s="183"/>
      <c r="Y85" s="216"/>
      <c r="Z85" s="182">
        <f>VLOOKUP(H85,RefOPI!G92:H93,2)</f>
        <v>0</v>
      </c>
      <c r="AA85" s="182">
        <f>Z85</f>
        <v>0</v>
      </c>
      <c r="AB85" s="183">
        <f>AA85</f>
        <v>0</v>
      </c>
      <c r="AC85" s="183">
        <f>IF(AC79=0,0,AB85)</f>
        <v>0</v>
      </c>
      <c r="AD85" s="164"/>
      <c r="AE85" s="183"/>
      <c r="AF85" s="156"/>
      <c r="AG85" s="154"/>
      <c r="AH85" s="166"/>
      <c r="AI85" s="166"/>
      <c r="AJ85" s="166"/>
      <c r="AK85" s="167"/>
      <c r="AL85" s="152"/>
      <c r="AM85" s="152"/>
      <c r="AN85" s="152"/>
      <c r="AO85" s="152"/>
      <c r="AP85" s="152"/>
      <c r="AQ85" s="152"/>
      <c r="AR85" s="152"/>
      <c r="AS85" s="152"/>
      <c r="AT85" s="153"/>
      <c r="AU85" s="153"/>
    </row>
    <row r="86" spans="2:47" s="65" customFormat="1" ht="64.95" customHeight="1">
      <c r="B86" s="256" t="s">
        <v>217</v>
      </c>
      <c r="C86" s="257"/>
      <c r="D86" s="257"/>
      <c r="E86" s="257"/>
      <c r="F86" s="265"/>
      <c r="G86" s="266"/>
      <c r="H86" s="293" t="s">
        <v>159</v>
      </c>
      <c r="I86" s="294"/>
      <c r="J86" s="294"/>
      <c r="K86" s="294"/>
      <c r="L86" s="66"/>
      <c r="M86" s="239"/>
      <c r="N86" s="232"/>
      <c r="O86" s="233"/>
      <c r="P86" s="233"/>
      <c r="Q86" s="233"/>
      <c r="R86" s="234"/>
      <c r="S86" s="232"/>
      <c r="T86" s="233"/>
      <c r="U86" s="233"/>
      <c r="V86" s="319"/>
      <c r="W86" s="191"/>
      <c r="X86" s="183"/>
      <c r="Y86" s="216"/>
      <c r="Z86" s="182">
        <f>VLOOKUP(H86,RefOPI!G96:H99,2)</f>
        <v>0</v>
      </c>
      <c r="AA86" s="182">
        <f>Z86</f>
        <v>0</v>
      </c>
      <c r="AB86" s="183">
        <f>AA86</f>
        <v>0</v>
      </c>
      <c r="AC86" s="183">
        <f>IF(AB87=0,0,AB86)</f>
        <v>0</v>
      </c>
      <c r="AD86" s="164"/>
      <c r="AE86" s="183"/>
      <c r="AF86" s="156"/>
      <c r="AG86" s="154"/>
      <c r="AH86" s="166"/>
      <c r="AI86" s="166"/>
      <c r="AJ86" s="166"/>
      <c r="AK86" s="167"/>
      <c r="AL86" s="152"/>
      <c r="AM86" s="152"/>
      <c r="AN86" s="152"/>
      <c r="AO86" s="152"/>
      <c r="AP86" s="152"/>
      <c r="AQ86" s="152"/>
      <c r="AR86" s="152"/>
      <c r="AS86" s="152"/>
      <c r="AT86" s="153"/>
      <c r="AU86" s="153"/>
    </row>
    <row r="87" spans="2:47" ht="72" customHeight="1">
      <c r="B87" s="267" t="s">
        <v>168</v>
      </c>
      <c r="C87" s="261" t="str">
        <f>VLOOKUP(H86,RefOPI!F100:G103,2)</f>
        <v>No Aplica</v>
      </c>
      <c r="D87" s="261"/>
      <c r="E87" s="261"/>
      <c r="F87" s="263" t="str">
        <f>X87</f>
        <v/>
      </c>
      <c r="G87" s="264"/>
      <c r="H87" s="241" t="s">
        <v>159</v>
      </c>
      <c r="I87" s="242"/>
      <c r="J87" s="242"/>
      <c r="K87" s="242"/>
      <c r="L87" s="66"/>
      <c r="M87" s="239"/>
      <c r="N87" s="232"/>
      <c r="O87" s="233"/>
      <c r="P87" s="233"/>
      <c r="Q87" s="233"/>
      <c r="R87" s="234"/>
      <c r="S87" s="232"/>
      <c r="T87" s="233"/>
      <c r="U87" s="233"/>
      <c r="V87" s="319"/>
      <c r="W87" s="191"/>
      <c r="X87" s="182" t="str">
        <f>IF(C87="No Aplica","",Z87)</f>
        <v/>
      </c>
      <c r="Y87" s="216"/>
      <c r="Z87" s="182">
        <f>VLOOKUP(H87,RefOPI!G106:H107,2)</f>
        <v>0</v>
      </c>
      <c r="AA87" s="217">
        <f>IF(OR(Z87=2,Z88=2),1,0)</f>
        <v>0</v>
      </c>
      <c r="AB87" s="215">
        <f>AA87</f>
        <v>0</v>
      </c>
      <c r="AC87" s="215">
        <f>IF(AC86=0,0,AB87)</f>
        <v>0</v>
      </c>
      <c r="AD87" s="164"/>
      <c r="AE87" s="183"/>
      <c r="AF87" s="156"/>
      <c r="AI87" s="166"/>
    </row>
    <row r="88" spans="2:47" ht="42" customHeight="1">
      <c r="B88" s="268"/>
      <c r="C88" s="262" t="str">
        <f>IF(C87="No Aplica","No Aplica","Otro (describir la evidencia en el recuadro de situación actual)")</f>
        <v>No Aplica</v>
      </c>
      <c r="D88" s="262"/>
      <c r="E88" s="262"/>
      <c r="F88" s="263" t="str">
        <f>X88</f>
        <v/>
      </c>
      <c r="G88" s="264"/>
      <c r="H88" s="241" t="s">
        <v>159</v>
      </c>
      <c r="I88" s="242"/>
      <c r="J88" s="242"/>
      <c r="K88" s="242"/>
      <c r="L88" s="66"/>
      <c r="M88" s="239"/>
      <c r="N88" s="232"/>
      <c r="O88" s="233"/>
      <c r="P88" s="233"/>
      <c r="Q88" s="233"/>
      <c r="R88" s="234"/>
      <c r="S88" s="232"/>
      <c r="T88" s="233"/>
      <c r="U88" s="233"/>
      <c r="V88" s="319"/>
      <c r="W88" s="191"/>
      <c r="X88" s="182" t="str">
        <f>IF(C88="No Aplica","",Z88)</f>
        <v/>
      </c>
      <c r="Y88" s="216"/>
      <c r="Z88" s="182">
        <f>VLOOKUP(H88,RefOPI!G106:H107,2)</f>
        <v>0</v>
      </c>
      <c r="AA88" s="217"/>
      <c r="AB88" s="215"/>
      <c r="AC88" s="215"/>
      <c r="AD88" s="164"/>
      <c r="AE88" s="183"/>
      <c r="AF88" s="156"/>
      <c r="AI88" s="166"/>
    </row>
    <row r="89" spans="2:47" s="65" customFormat="1" ht="45" customHeight="1">
      <c r="B89" s="320" t="s">
        <v>218</v>
      </c>
      <c r="C89" s="321"/>
      <c r="D89" s="321"/>
      <c r="E89" s="321"/>
      <c r="F89" s="265"/>
      <c r="G89" s="266"/>
      <c r="H89" s="293" t="s">
        <v>159</v>
      </c>
      <c r="I89" s="294"/>
      <c r="J89" s="294"/>
      <c r="K89" s="294"/>
      <c r="L89" s="66"/>
      <c r="M89" s="239"/>
      <c r="N89" s="232"/>
      <c r="O89" s="233"/>
      <c r="P89" s="233"/>
      <c r="Q89" s="233"/>
      <c r="R89" s="234"/>
      <c r="S89" s="232"/>
      <c r="T89" s="233"/>
      <c r="U89" s="233"/>
      <c r="V89" s="319"/>
      <c r="W89" s="191"/>
      <c r="X89" s="183" t="str">
        <f>IF(H89="b. Sí", "Procedimientos para asegurar la calidad de los datos","")</f>
        <v/>
      </c>
      <c r="Y89" s="216"/>
      <c r="Z89" s="182">
        <f>VLOOKUP(H89,RefOPI!G110:H112,2)</f>
        <v>0</v>
      </c>
      <c r="AA89" s="182">
        <f>Z89</f>
        <v>0</v>
      </c>
      <c r="AB89" s="183">
        <f>IF(Z90=0,0,AA89)</f>
        <v>0</v>
      </c>
      <c r="AC89" s="183">
        <f>IF(AC86&lt;3,0,AB89)</f>
        <v>0</v>
      </c>
      <c r="AD89" s="164"/>
      <c r="AE89" s="183"/>
      <c r="AF89" s="156"/>
      <c r="AG89" s="154"/>
      <c r="AH89" s="166"/>
      <c r="AI89" s="166"/>
      <c r="AJ89" s="166"/>
      <c r="AK89" s="167"/>
      <c r="AL89" s="152"/>
      <c r="AM89" s="152"/>
      <c r="AN89" s="152"/>
      <c r="AO89" s="152"/>
      <c r="AP89" s="152"/>
      <c r="AQ89" s="152"/>
      <c r="AR89" s="152"/>
      <c r="AS89" s="152"/>
      <c r="AT89" s="153"/>
      <c r="AU89" s="153"/>
    </row>
    <row r="90" spans="2:47" s="65" customFormat="1" ht="97.95" customHeight="1">
      <c r="B90" s="320" t="s">
        <v>219</v>
      </c>
      <c r="C90" s="321"/>
      <c r="D90" s="321"/>
      <c r="E90" s="321"/>
      <c r="F90" s="265"/>
      <c r="G90" s="266"/>
      <c r="H90" s="293" t="s">
        <v>220</v>
      </c>
      <c r="I90" s="294"/>
      <c r="J90" s="294"/>
      <c r="K90" s="294"/>
      <c r="L90" s="66"/>
      <c r="M90" s="240"/>
      <c r="N90" s="232"/>
      <c r="O90" s="233"/>
      <c r="P90" s="233"/>
      <c r="Q90" s="233"/>
      <c r="R90" s="234"/>
      <c r="S90" s="232"/>
      <c r="T90" s="233"/>
      <c r="U90" s="233"/>
      <c r="V90" s="319"/>
      <c r="W90" s="191"/>
      <c r="X90" s="183"/>
      <c r="Y90" s="216"/>
      <c r="Z90" s="182">
        <f>VLOOKUP(H90,RefOPI!G121:H123,2)</f>
        <v>0</v>
      </c>
      <c r="AA90" s="182">
        <f>IF(Z89=0,0,Z90)</f>
        <v>0</v>
      </c>
      <c r="AB90" s="183">
        <f>AA90</f>
        <v>0</v>
      </c>
      <c r="AC90" s="183">
        <f>IF(AC86&lt;3,0,AB90)</f>
        <v>0</v>
      </c>
      <c r="AD90" s="164"/>
      <c r="AE90" s="183"/>
      <c r="AF90" s="156"/>
      <c r="AG90" s="154"/>
      <c r="AH90" s="166"/>
      <c r="AI90" s="166"/>
      <c r="AJ90" s="166"/>
      <c r="AK90" s="167"/>
      <c r="AL90" s="152"/>
      <c r="AM90" s="152"/>
      <c r="AN90" s="152"/>
      <c r="AO90" s="152"/>
      <c r="AP90" s="152"/>
      <c r="AQ90" s="152"/>
      <c r="AR90" s="152"/>
      <c r="AS90" s="152"/>
      <c r="AT90" s="153"/>
      <c r="AU90" s="153"/>
    </row>
    <row r="91" spans="2:47" s="65" customFormat="1" ht="19.05" customHeight="1">
      <c r="B91" s="247" t="s">
        <v>150</v>
      </c>
      <c r="C91" s="248"/>
      <c r="D91" s="248"/>
      <c r="E91" s="248"/>
      <c r="F91" s="248"/>
      <c r="G91" s="249"/>
      <c r="H91" s="231" t="s">
        <v>170</v>
      </c>
      <c r="I91" s="231"/>
      <c r="J91" s="231"/>
      <c r="K91" s="231"/>
      <c r="L91" s="231"/>
      <c r="M91" s="231" t="s">
        <v>171</v>
      </c>
      <c r="N91" s="231"/>
      <c r="O91" s="231"/>
      <c r="P91" s="231"/>
      <c r="Q91" s="231" t="s">
        <v>172</v>
      </c>
      <c r="R91" s="231"/>
      <c r="S91" s="231"/>
      <c r="T91" s="231" t="s">
        <v>173</v>
      </c>
      <c r="U91" s="231"/>
      <c r="V91" s="288"/>
      <c r="W91" s="62"/>
      <c r="X91" s="158"/>
      <c r="Y91" s="181"/>
      <c r="Z91" s="181"/>
      <c r="AA91" s="181"/>
      <c r="AB91" s="181"/>
      <c r="AC91" s="160"/>
      <c r="AD91" s="160"/>
      <c r="AE91" s="181"/>
      <c r="AF91" s="155"/>
      <c r="AG91" s="154"/>
      <c r="AH91" s="166"/>
      <c r="AI91" s="166"/>
      <c r="AJ91" s="166"/>
      <c r="AK91" s="167"/>
      <c r="AL91" s="152"/>
      <c r="AM91" s="152"/>
      <c r="AN91" s="152"/>
      <c r="AO91" s="152"/>
      <c r="AP91" s="152"/>
      <c r="AQ91" s="152"/>
      <c r="AR91" s="152"/>
      <c r="AS91" s="152"/>
      <c r="AT91" s="153"/>
      <c r="AU91" s="153"/>
    </row>
    <row r="92" spans="2:47" s="65" customFormat="1" ht="39" customHeight="1">
      <c r="B92" s="243" t="s">
        <v>221</v>
      </c>
      <c r="C92" s="244"/>
      <c r="D92" s="244"/>
      <c r="E92" s="244"/>
      <c r="F92" s="269">
        <f>IF(AND(Z80=2,AA81=1),2,IF(Z80=0,0,1))</f>
        <v>0</v>
      </c>
      <c r="G92" s="246"/>
      <c r="H92" s="270" t="s">
        <v>222</v>
      </c>
      <c r="I92" s="270"/>
      <c r="J92" s="270"/>
      <c r="K92" s="270"/>
      <c r="L92" s="270"/>
      <c r="M92" s="270" t="s">
        <v>223</v>
      </c>
      <c r="N92" s="270"/>
      <c r="O92" s="270"/>
      <c r="P92" s="270"/>
      <c r="Q92" s="270" t="s">
        <v>224</v>
      </c>
      <c r="R92" s="270"/>
      <c r="S92" s="270"/>
      <c r="T92" s="270" t="s">
        <v>225</v>
      </c>
      <c r="U92" s="270"/>
      <c r="V92" s="284"/>
      <c r="W92" s="62"/>
      <c r="X92" s="158"/>
      <c r="Y92" s="181"/>
      <c r="Z92" s="166"/>
      <c r="AA92" s="181"/>
      <c r="AB92" s="181"/>
      <c r="AC92" s="160"/>
      <c r="AD92" s="160"/>
      <c r="AE92" s="181"/>
      <c r="AF92" s="155"/>
      <c r="AG92" s="154"/>
      <c r="AH92" s="166"/>
      <c r="AI92" s="166"/>
      <c r="AJ92" s="166"/>
      <c r="AK92" s="167"/>
      <c r="AL92" s="152"/>
      <c r="AM92" s="152"/>
      <c r="AN92" s="152"/>
      <c r="AO92" s="152"/>
      <c r="AP92" s="152"/>
      <c r="AQ92" s="152"/>
      <c r="AR92" s="152"/>
      <c r="AS92" s="152"/>
      <c r="AT92" s="153"/>
      <c r="AU92" s="153"/>
    </row>
    <row r="93" spans="2:47" s="65" customFormat="1" ht="61.95" customHeight="1">
      <c r="B93" s="243" t="str">
        <f>IF(C87="No Aplica","",C87)</f>
        <v/>
      </c>
      <c r="C93" s="244"/>
      <c r="D93" s="244"/>
      <c r="E93" s="244"/>
      <c r="F93" s="269" t="str">
        <f>X87</f>
        <v/>
      </c>
      <c r="G93" s="246"/>
      <c r="H93" s="270"/>
      <c r="I93" s="270"/>
      <c r="J93" s="270"/>
      <c r="K93" s="270"/>
      <c r="L93" s="270"/>
      <c r="M93" s="270"/>
      <c r="N93" s="270"/>
      <c r="O93" s="270"/>
      <c r="P93" s="270"/>
      <c r="Q93" s="270"/>
      <c r="R93" s="270"/>
      <c r="S93" s="270"/>
      <c r="T93" s="270"/>
      <c r="U93" s="270"/>
      <c r="V93" s="284"/>
      <c r="W93" s="62"/>
      <c r="X93" s="158"/>
      <c r="Y93" s="181"/>
      <c r="Z93" s="181" t="str">
        <f>IF(OR(Z89=1,AA95=H89),2,"")</f>
        <v/>
      </c>
      <c r="AA93" s="181"/>
      <c r="AB93" s="181"/>
      <c r="AC93" s="160"/>
      <c r="AD93" s="160"/>
      <c r="AE93" s="181"/>
      <c r="AF93" s="155"/>
      <c r="AG93" s="154"/>
      <c r="AH93" s="166"/>
      <c r="AI93" s="166"/>
      <c r="AJ93" s="166"/>
      <c r="AK93" s="167"/>
      <c r="AL93" s="152"/>
      <c r="AM93" s="152"/>
      <c r="AN93" s="152"/>
      <c r="AO93" s="152"/>
      <c r="AP93" s="152"/>
      <c r="AQ93" s="152"/>
      <c r="AR93" s="152"/>
      <c r="AS93" s="152"/>
      <c r="AT93" s="153"/>
      <c r="AU93" s="153"/>
    </row>
    <row r="94" spans="2:47" s="65" customFormat="1" ht="45" customHeight="1">
      <c r="B94" s="243" t="str">
        <f>IF(Y95=0,"",Y95)</f>
        <v/>
      </c>
      <c r="C94" s="244"/>
      <c r="D94" s="244"/>
      <c r="E94" s="244"/>
      <c r="F94" s="269" t="str">
        <f>Z93</f>
        <v/>
      </c>
      <c r="G94" s="246"/>
      <c r="H94" s="270"/>
      <c r="I94" s="270"/>
      <c r="J94" s="270"/>
      <c r="K94" s="270"/>
      <c r="L94" s="270"/>
      <c r="M94" s="270"/>
      <c r="N94" s="270"/>
      <c r="O94" s="270"/>
      <c r="P94" s="270"/>
      <c r="Q94" s="270"/>
      <c r="R94" s="270"/>
      <c r="S94" s="270"/>
      <c r="T94" s="270"/>
      <c r="U94" s="270"/>
      <c r="V94" s="284"/>
      <c r="W94" s="62"/>
      <c r="X94" s="158"/>
      <c r="Y94" s="158"/>
      <c r="Z94" s="181" t="str">
        <f>IF(Z90=2,2,"")</f>
        <v/>
      </c>
      <c r="AA94" s="181"/>
      <c r="AB94" s="181"/>
      <c r="AC94" s="166"/>
      <c r="AD94" s="166"/>
      <c r="AE94" s="166"/>
      <c r="AF94" s="154"/>
      <c r="AG94" s="154"/>
      <c r="AH94" s="166"/>
      <c r="AI94" s="166"/>
      <c r="AJ94" s="166"/>
      <c r="AK94" s="167"/>
      <c r="AL94" s="152"/>
      <c r="AM94" s="152"/>
      <c r="AN94" s="152"/>
      <c r="AO94" s="152"/>
      <c r="AP94" s="152"/>
      <c r="AQ94" s="152"/>
      <c r="AR94" s="152"/>
      <c r="AS94" s="152"/>
      <c r="AT94" s="153"/>
      <c r="AU94" s="153"/>
    </row>
    <row r="95" spans="2:47" s="65" customFormat="1" ht="63" customHeight="1" thickBot="1">
      <c r="B95" s="254" t="str">
        <f>IF(H90=RefOPI!G123,RefOPI!G124,"")</f>
        <v/>
      </c>
      <c r="C95" s="255"/>
      <c r="D95" s="255"/>
      <c r="E95" s="255"/>
      <c r="F95" s="277" t="str">
        <f>Z94</f>
        <v/>
      </c>
      <c r="G95" s="278"/>
      <c r="H95" s="271"/>
      <c r="I95" s="271"/>
      <c r="J95" s="271"/>
      <c r="K95" s="271"/>
      <c r="L95" s="271"/>
      <c r="M95" s="271"/>
      <c r="N95" s="271"/>
      <c r="O95" s="271"/>
      <c r="P95" s="271"/>
      <c r="Q95" s="271"/>
      <c r="R95" s="271"/>
      <c r="S95" s="271"/>
      <c r="T95" s="271"/>
      <c r="U95" s="271"/>
      <c r="V95" s="285"/>
      <c r="W95" s="62"/>
      <c r="X95" s="158"/>
      <c r="Y95" s="165">
        <f>VLOOKUP(H89,RefOPI!F115:G117,2)</f>
        <v>0</v>
      </c>
      <c r="Z95" s="165"/>
      <c r="AA95" s="165" t="str">
        <f>RefOPI!F116</f>
        <v>b. Hay procedimientos escritos para asegurar la calidad de los datos pero no se usan</v>
      </c>
      <c r="AB95" s="165"/>
      <c r="AC95" s="160"/>
      <c r="AD95" s="160"/>
      <c r="AE95" s="181"/>
      <c r="AF95" s="155"/>
      <c r="AG95" s="154"/>
      <c r="AH95" s="166"/>
      <c r="AI95" s="166"/>
      <c r="AJ95" s="166"/>
      <c r="AK95" s="167"/>
      <c r="AL95" s="152"/>
      <c r="AM95" s="152"/>
      <c r="AN95" s="152"/>
      <c r="AO95" s="152"/>
      <c r="AP95" s="152"/>
      <c r="AQ95" s="152"/>
      <c r="AR95" s="152"/>
      <c r="AS95" s="152"/>
      <c r="AT95" s="153"/>
      <c r="AU95" s="153"/>
    </row>
    <row r="96" spans="2:47" ht="19.05" customHeight="1">
      <c r="B96" s="67"/>
      <c r="C96" s="67"/>
      <c r="D96" s="67"/>
      <c r="E96" s="67"/>
      <c r="F96" s="67"/>
      <c r="H96" s="67"/>
      <c r="I96" s="67"/>
      <c r="J96" s="67"/>
      <c r="K96" s="67"/>
      <c r="L96" s="67"/>
      <c r="M96" s="68"/>
      <c r="N96" s="67"/>
      <c r="O96" s="67"/>
      <c r="P96" s="67"/>
      <c r="Q96" s="67"/>
      <c r="R96" s="67"/>
      <c r="S96" s="67"/>
      <c r="T96" s="67"/>
      <c r="U96" s="67"/>
      <c r="V96" s="67"/>
      <c r="Z96" s="181"/>
      <c r="AA96" s="181"/>
      <c r="AB96" s="181"/>
      <c r="AE96" s="181"/>
    </row>
    <row r="97" spans="2:47" ht="58.95" customHeight="1" thickBot="1">
      <c r="B97" s="272" t="s">
        <v>226</v>
      </c>
      <c r="C97" s="273"/>
      <c r="D97" s="273"/>
      <c r="E97" s="273"/>
      <c r="F97" s="273"/>
      <c r="G97" s="273"/>
      <c r="H97" s="274" t="s">
        <v>448</v>
      </c>
      <c r="I97" s="274"/>
      <c r="J97" s="274"/>
      <c r="K97" s="274"/>
      <c r="L97" s="274"/>
      <c r="M97" s="274"/>
      <c r="N97" s="274"/>
      <c r="O97" s="274"/>
      <c r="P97" s="274"/>
      <c r="Q97" s="274"/>
      <c r="R97" s="274"/>
      <c r="S97" s="274"/>
      <c r="T97" s="274"/>
      <c r="U97" s="274"/>
      <c r="V97" s="275"/>
      <c r="Z97" s="181"/>
      <c r="AA97" s="181"/>
      <c r="AB97" s="181"/>
      <c r="AE97" s="181"/>
    </row>
    <row r="98" spans="2:47" ht="37.049999999999997" customHeight="1">
      <c r="B98" s="250" t="s">
        <v>227</v>
      </c>
      <c r="C98" s="251"/>
      <c r="D98" s="251"/>
      <c r="E98" s="251"/>
      <c r="F98" s="227" t="s">
        <v>447</v>
      </c>
      <c r="G98" s="227"/>
      <c r="H98" s="227"/>
      <c r="I98" s="227"/>
      <c r="J98" s="227"/>
      <c r="K98" s="227"/>
      <c r="L98" s="227"/>
      <c r="M98" s="227"/>
      <c r="N98" s="227"/>
      <c r="O98" s="227"/>
      <c r="P98" s="227"/>
      <c r="Q98" s="227"/>
      <c r="R98" s="227"/>
      <c r="S98" s="227"/>
      <c r="T98" s="228"/>
      <c r="U98" s="286" t="s">
        <v>156</v>
      </c>
      <c r="V98" s="287"/>
      <c r="W98" s="191"/>
      <c r="X98" s="183"/>
      <c r="Y98" s="183"/>
      <c r="Z98" s="183"/>
      <c r="AA98" s="183"/>
      <c r="AB98" s="183"/>
      <c r="AC98" s="164"/>
      <c r="AD98" s="164"/>
      <c r="AE98" s="183"/>
      <c r="AF98" s="156"/>
    </row>
    <row r="99" spans="2:47" ht="22.95" customHeight="1">
      <c r="B99" s="252"/>
      <c r="C99" s="253"/>
      <c r="D99" s="253"/>
      <c r="E99" s="253"/>
      <c r="F99" s="229"/>
      <c r="G99" s="229"/>
      <c r="H99" s="229"/>
      <c r="I99" s="229"/>
      <c r="J99" s="229"/>
      <c r="K99" s="229"/>
      <c r="L99" s="229"/>
      <c r="M99" s="229"/>
      <c r="N99" s="229"/>
      <c r="O99" s="229"/>
      <c r="P99" s="229"/>
      <c r="Q99" s="229"/>
      <c r="R99" s="229"/>
      <c r="S99" s="229"/>
      <c r="T99" s="230"/>
      <c r="U99" s="117">
        <f>V99</f>
        <v>1</v>
      </c>
      <c r="V99" s="119">
        <f>M101</f>
        <v>1</v>
      </c>
      <c r="W99" s="191"/>
      <c r="X99" s="183"/>
      <c r="Y99" s="183"/>
      <c r="Z99" s="183"/>
      <c r="AA99" s="183"/>
      <c r="AB99" s="183"/>
      <c r="AC99" s="164"/>
      <c r="AD99" s="164"/>
      <c r="AE99" s="183"/>
      <c r="AF99" s="156"/>
    </row>
    <row r="100" spans="2:47" ht="27" customHeight="1">
      <c r="B100" s="317" t="s">
        <v>146</v>
      </c>
      <c r="C100" s="281"/>
      <c r="D100" s="281"/>
      <c r="E100" s="281"/>
      <c r="F100" s="276"/>
      <c r="G100" s="276"/>
      <c r="H100" s="276" t="s">
        <v>147</v>
      </c>
      <c r="I100" s="276"/>
      <c r="J100" s="276"/>
      <c r="K100" s="276"/>
      <c r="L100" s="276"/>
      <c r="M100" s="276"/>
      <c r="N100" s="276" t="s">
        <v>148</v>
      </c>
      <c r="O100" s="276"/>
      <c r="P100" s="276"/>
      <c r="Q100" s="276"/>
      <c r="R100" s="276"/>
      <c r="S100" s="276" t="s">
        <v>149</v>
      </c>
      <c r="T100" s="276"/>
      <c r="U100" s="282"/>
      <c r="V100" s="283"/>
      <c r="W100" s="191"/>
      <c r="X100" s="183"/>
      <c r="Y100" s="183"/>
      <c r="Z100" s="183"/>
      <c r="AA100" s="183"/>
      <c r="AB100" s="183"/>
      <c r="AC100" s="164"/>
      <c r="AD100" s="164"/>
      <c r="AE100" s="183"/>
      <c r="AF100" s="156"/>
    </row>
    <row r="101" spans="2:47" ht="60" customHeight="1">
      <c r="B101" s="256" t="s">
        <v>228</v>
      </c>
      <c r="C101" s="257"/>
      <c r="D101" s="257"/>
      <c r="E101" s="257"/>
      <c r="F101" s="258"/>
      <c r="G101" s="259"/>
      <c r="H101" s="241" t="s">
        <v>159</v>
      </c>
      <c r="I101" s="242"/>
      <c r="J101" s="242"/>
      <c r="K101" s="242"/>
      <c r="L101" s="66"/>
      <c r="M101" s="238">
        <f>IF(Y101&lt;2,1,IF(Y101=2,2,IF(AND(Y101=6,AC107=0),2,IF(OR(Y101=6,Y101=7),3,IF(Y101=9,4,2)))))</f>
        <v>1</v>
      </c>
      <c r="N101" s="295"/>
      <c r="O101" s="296"/>
      <c r="P101" s="296"/>
      <c r="Q101" s="296"/>
      <c r="R101" s="297"/>
      <c r="S101" s="295"/>
      <c r="T101" s="296"/>
      <c r="U101" s="296"/>
      <c r="V101" s="318"/>
      <c r="W101" s="191"/>
      <c r="X101" s="183"/>
      <c r="Y101" s="312">
        <f>SUM(AC101:AC111)</f>
        <v>0</v>
      </c>
      <c r="Z101" s="182">
        <f>VLOOKUP(H101,RefOPI!K5:L7,2)</f>
        <v>0</v>
      </c>
      <c r="AA101" s="181">
        <f>Z101</f>
        <v>0</v>
      </c>
      <c r="AB101" s="182">
        <f>AA101</f>
        <v>0</v>
      </c>
      <c r="AC101" s="182">
        <f>AB101</f>
        <v>0</v>
      </c>
      <c r="AD101" s="164"/>
      <c r="AE101" s="183"/>
      <c r="AF101" s="156"/>
    </row>
    <row r="102" spans="2:47" ht="39" customHeight="1">
      <c r="B102" s="267" t="s">
        <v>168</v>
      </c>
      <c r="C102" s="262" t="str">
        <f>IF(H101="a. No","No Aplica","Minutas o reportes de juntas de planeación participativas.")</f>
        <v>No Aplica</v>
      </c>
      <c r="D102" s="262"/>
      <c r="E102" s="262"/>
      <c r="F102" s="263">
        <f>Z102</f>
        <v>0</v>
      </c>
      <c r="G102" s="264"/>
      <c r="H102" s="241" t="s">
        <v>159</v>
      </c>
      <c r="I102" s="242"/>
      <c r="J102" s="242"/>
      <c r="K102" s="242"/>
      <c r="L102" s="66"/>
      <c r="M102" s="239"/>
      <c r="N102" s="232"/>
      <c r="O102" s="233"/>
      <c r="P102" s="233"/>
      <c r="Q102" s="233"/>
      <c r="R102" s="234"/>
      <c r="S102" s="232"/>
      <c r="T102" s="233"/>
      <c r="U102" s="233"/>
      <c r="V102" s="319"/>
      <c r="W102" s="191"/>
      <c r="X102" s="183"/>
      <c r="Y102" s="312"/>
      <c r="Z102" s="182">
        <f>VLOOKUP(H102,RefOPI!$K$9:$L$10,2)</f>
        <v>0</v>
      </c>
      <c r="AA102" s="181">
        <f>Z102</f>
        <v>0</v>
      </c>
      <c r="AB102" s="217">
        <f>IF(OR(AA102=2,AA103=2,AA104=2,AA105=2),1,0)</f>
        <v>0</v>
      </c>
      <c r="AC102" s="217">
        <f>IF(AC101=0,0,AB102)</f>
        <v>0</v>
      </c>
      <c r="AD102" s="164"/>
      <c r="AE102" s="183"/>
      <c r="AF102" s="156"/>
    </row>
    <row r="103" spans="2:47" ht="63" customHeight="1">
      <c r="B103" s="268"/>
      <c r="C103" s="261" t="str">
        <f>IF(H101="a. No",C102,"Lista de participantes que demuestren involucramiento de representantes de la población objetivo y de los grupos de stakeholders más representativos.")</f>
        <v>No Aplica</v>
      </c>
      <c r="D103" s="261"/>
      <c r="E103" s="261"/>
      <c r="F103" s="263">
        <f>Z103</f>
        <v>0</v>
      </c>
      <c r="G103" s="264"/>
      <c r="H103" s="241" t="s">
        <v>159</v>
      </c>
      <c r="I103" s="242"/>
      <c r="J103" s="242"/>
      <c r="K103" s="242"/>
      <c r="L103" s="66"/>
      <c r="M103" s="239"/>
      <c r="N103" s="232"/>
      <c r="O103" s="233"/>
      <c r="P103" s="233"/>
      <c r="Q103" s="233"/>
      <c r="R103" s="234"/>
      <c r="S103" s="232"/>
      <c r="T103" s="233"/>
      <c r="U103" s="233"/>
      <c r="V103" s="319"/>
      <c r="W103" s="191"/>
      <c r="X103" s="183"/>
      <c r="Y103" s="312"/>
      <c r="Z103" s="182">
        <f>VLOOKUP(H103,RefOPI!$K$9:$L$10,2)</f>
        <v>0</v>
      </c>
      <c r="AA103" s="181">
        <f>Z103</f>
        <v>0</v>
      </c>
      <c r="AB103" s="217"/>
      <c r="AC103" s="217"/>
      <c r="AD103" s="164"/>
      <c r="AE103" s="183"/>
      <c r="AF103" s="156"/>
    </row>
    <row r="104" spans="2:47" ht="39" customHeight="1">
      <c r="B104" s="268"/>
      <c r="C104" s="262" t="str">
        <f>IF(H101="a. No",C103,"Los presupuestos incluyen juntas participativas con la comunidad")</f>
        <v>No Aplica</v>
      </c>
      <c r="D104" s="262"/>
      <c r="E104" s="262"/>
      <c r="F104" s="263">
        <f>Z104</f>
        <v>0</v>
      </c>
      <c r="G104" s="264"/>
      <c r="H104" s="241" t="s">
        <v>159</v>
      </c>
      <c r="I104" s="242"/>
      <c r="J104" s="242"/>
      <c r="K104" s="242"/>
      <c r="L104" s="66"/>
      <c r="M104" s="239"/>
      <c r="N104" s="232"/>
      <c r="O104" s="233"/>
      <c r="P104" s="233"/>
      <c r="Q104" s="233"/>
      <c r="R104" s="234"/>
      <c r="S104" s="232"/>
      <c r="T104" s="233"/>
      <c r="U104" s="233"/>
      <c r="V104" s="319"/>
      <c r="W104" s="191"/>
      <c r="X104" s="183"/>
      <c r="Y104" s="312"/>
      <c r="Z104" s="182">
        <f>VLOOKUP(H104,RefOPI!$K$9:$L$10,2)</f>
        <v>0</v>
      </c>
      <c r="AA104" s="181">
        <f>Z104</f>
        <v>0</v>
      </c>
      <c r="AB104" s="217"/>
      <c r="AC104" s="217"/>
      <c r="AD104" s="164"/>
      <c r="AE104" s="183"/>
      <c r="AF104" s="156"/>
    </row>
    <row r="105" spans="2:47" ht="39" customHeight="1">
      <c r="B105" s="268"/>
      <c r="C105" s="262" t="str">
        <f>IF(H101="a. No",C104,"Otro (describir la evidencia en el recuadro de situación actual)")</f>
        <v>No Aplica</v>
      </c>
      <c r="D105" s="262"/>
      <c r="E105" s="262"/>
      <c r="F105" s="263">
        <f>Z105</f>
        <v>0</v>
      </c>
      <c r="G105" s="264"/>
      <c r="H105" s="241" t="s">
        <v>159</v>
      </c>
      <c r="I105" s="242"/>
      <c r="J105" s="242"/>
      <c r="K105" s="242"/>
      <c r="L105" s="66"/>
      <c r="M105" s="239"/>
      <c r="N105" s="232"/>
      <c r="O105" s="233"/>
      <c r="P105" s="233"/>
      <c r="Q105" s="233"/>
      <c r="R105" s="234"/>
      <c r="S105" s="232"/>
      <c r="T105" s="233"/>
      <c r="U105" s="233"/>
      <c r="V105" s="319"/>
      <c r="W105" s="191"/>
      <c r="X105" s="183"/>
      <c r="Y105" s="312"/>
      <c r="Z105" s="182">
        <f>VLOOKUP(H105,RefOPI!$K$9:$L$10,2)</f>
        <v>0</v>
      </c>
      <c r="AA105" s="181">
        <f>Z105</f>
        <v>0</v>
      </c>
      <c r="AB105" s="217"/>
      <c r="AC105" s="217"/>
      <c r="AD105" s="164"/>
      <c r="AE105" s="183"/>
      <c r="AF105" s="156"/>
    </row>
    <row r="106" spans="2:47" ht="49.95" customHeight="1">
      <c r="B106" s="256" t="s">
        <v>229</v>
      </c>
      <c r="C106" s="257"/>
      <c r="D106" s="257"/>
      <c r="E106" s="257"/>
      <c r="F106" s="258"/>
      <c r="G106" s="259"/>
      <c r="H106" s="241" t="s">
        <v>159</v>
      </c>
      <c r="I106" s="242"/>
      <c r="J106" s="242"/>
      <c r="K106" s="242"/>
      <c r="L106" s="66"/>
      <c r="M106" s="239"/>
      <c r="N106" s="232"/>
      <c r="O106" s="233"/>
      <c r="P106" s="233"/>
      <c r="Q106" s="233"/>
      <c r="R106" s="234"/>
      <c r="S106" s="232"/>
      <c r="T106" s="233"/>
      <c r="U106" s="233"/>
      <c r="V106" s="319"/>
      <c r="W106" s="191"/>
      <c r="X106" s="183"/>
      <c r="Y106" s="312"/>
      <c r="Z106" s="182">
        <f>VLOOKUP(H106,RefOPI!K12:L15,2)</f>
        <v>0</v>
      </c>
      <c r="AA106" s="181">
        <f>Z106</f>
        <v>0</v>
      </c>
      <c r="AB106" s="182">
        <f>IF(OR(AC101=0,AC102=0),0,AA106)</f>
        <v>0</v>
      </c>
      <c r="AC106" s="182">
        <f>AB106</f>
        <v>0</v>
      </c>
      <c r="AD106" s="164"/>
      <c r="AE106" s="183"/>
      <c r="AF106" s="156"/>
    </row>
    <row r="107" spans="2:47" ht="70.95" customHeight="1">
      <c r="B107" s="267" t="s">
        <v>168</v>
      </c>
      <c r="C107" s="262" t="str">
        <f>VLOOKUP(H106,RefOPI!J17:K21,2)</f>
        <v>No Aplica</v>
      </c>
      <c r="D107" s="262"/>
      <c r="E107" s="262"/>
      <c r="F107" s="263" t="str">
        <f>X107</f>
        <v/>
      </c>
      <c r="G107" s="264"/>
      <c r="H107" s="241" t="s">
        <v>159</v>
      </c>
      <c r="I107" s="242"/>
      <c r="J107" s="242"/>
      <c r="K107" s="242"/>
      <c r="L107" s="66"/>
      <c r="M107" s="239"/>
      <c r="N107" s="232"/>
      <c r="O107" s="233"/>
      <c r="P107" s="233"/>
      <c r="Q107" s="233"/>
      <c r="R107" s="234"/>
      <c r="S107" s="232"/>
      <c r="T107" s="233"/>
      <c r="U107" s="233"/>
      <c r="V107" s="319"/>
      <c r="W107" s="191"/>
      <c r="X107" s="182" t="str">
        <f>IF(C107="No Aplica","",Z107)</f>
        <v/>
      </c>
      <c r="Y107" s="312"/>
      <c r="Z107" s="182">
        <f>VLOOKUP(H107,RefOPI!K9:L10,2)</f>
        <v>0</v>
      </c>
      <c r="AA107" s="182">
        <f>IF(Z107=0,0,1)</f>
        <v>0</v>
      </c>
      <c r="AB107" s="215">
        <f>IF(OR(AA107=1,AA108=1),1,0)</f>
        <v>0</v>
      </c>
      <c r="AC107" s="215">
        <f>IF(AC106=0,0,AB107)</f>
        <v>0</v>
      </c>
      <c r="AD107" s="164"/>
      <c r="AE107" s="183"/>
      <c r="AF107" s="156"/>
    </row>
    <row r="108" spans="2:47" ht="37.049999999999997" customHeight="1">
      <c r="B108" s="309"/>
      <c r="C108" s="262" t="str">
        <f>IF(C107="No Aplica",C107,"Otro (describir la evidencia en el recuadro de situación actual)")</f>
        <v>No Aplica</v>
      </c>
      <c r="D108" s="262"/>
      <c r="E108" s="262"/>
      <c r="F108" s="263" t="str">
        <f>X108</f>
        <v/>
      </c>
      <c r="G108" s="264"/>
      <c r="H108" s="241" t="s">
        <v>159</v>
      </c>
      <c r="I108" s="242"/>
      <c r="J108" s="242"/>
      <c r="K108" s="242"/>
      <c r="L108" s="66"/>
      <c r="M108" s="239"/>
      <c r="N108" s="232"/>
      <c r="O108" s="233"/>
      <c r="P108" s="233"/>
      <c r="Q108" s="233"/>
      <c r="R108" s="234"/>
      <c r="S108" s="232"/>
      <c r="T108" s="233"/>
      <c r="U108" s="233"/>
      <c r="V108" s="319"/>
      <c r="W108" s="191"/>
      <c r="X108" s="182" t="str">
        <f>IF(C107="No Aplica","",Z108)</f>
        <v/>
      </c>
      <c r="Y108" s="312"/>
      <c r="Z108" s="182">
        <f>VLOOKUP(H108,RefOPI!K9:L10,2)</f>
        <v>0</v>
      </c>
      <c r="AA108" s="182">
        <f>IF(Z108=0,0,1)</f>
        <v>0</v>
      </c>
      <c r="AB108" s="215"/>
      <c r="AC108" s="215"/>
      <c r="AD108" s="164"/>
      <c r="AE108" s="183"/>
      <c r="AF108" s="156"/>
    </row>
    <row r="109" spans="2:47" ht="52.05" customHeight="1">
      <c r="B109" s="256" t="s">
        <v>230</v>
      </c>
      <c r="C109" s="257"/>
      <c r="D109" s="257"/>
      <c r="E109" s="257"/>
      <c r="F109" s="263"/>
      <c r="G109" s="264"/>
      <c r="H109" s="241" t="s">
        <v>159</v>
      </c>
      <c r="I109" s="242"/>
      <c r="J109" s="242"/>
      <c r="K109" s="242"/>
      <c r="L109" s="66"/>
      <c r="M109" s="239"/>
      <c r="N109" s="232"/>
      <c r="O109" s="233"/>
      <c r="P109" s="233"/>
      <c r="Q109" s="233"/>
      <c r="R109" s="234"/>
      <c r="S109" s="232"/>
      <c r="T109" s="233"/>
      <c r="U109" s="233"/>
      <c r="V109" s="319"/>
      <c r="W109" s="191"/>
      <c r="X109" s="183"/>
      <c r="Y109" s="312"/>
      <c r="Z109" s="182">
        <f>VLOOKUP(H109,RefOPI!K34:L36,2)</f>
        <v>0</v>
      </c>
      <c r="AA109" s="182">
        <f>Z109</f>
        <v>0</v>
      </c>
      <c r="AB109" s="183">
        <f>IF(AB110=0,0,AA109)</f>
        <v>0</v>
      </c>
      <c r="AC109" s="183">
        <f>IF(AC106&lt;4,0,IF(AC107=0,0,AB109))</f>
        <v>0</v>
      </c>
      <c r="AD109" s="164"/>
      <c r="AE109" s="183"/>
      <c r="AF109" s="156"/>
    </row>
    <row r="110" spans="2:47" ht="61.95" customHeight="1">
      <c r="B110" s="267" t="s">
        <v>168</v>
      </c>
      <c r="C110" s="262" t="str">
        <f>VLOOKUP(H109,RefOPI!J38:K40,2)</f>
        <v>No Aplica</v>
      </c>
      <c r="D110" s="262"/>
      <c r="E110" s="262"/>
      <c r="F110" s="263" t="str">
        <f>X110</f>
        <v/>
      </c>
      <c r="G110" s="264"/>
      <c r="H110" s="241" t="s">
        <v>159</v>
      </c>
      <c r="I110" s="242"/>
      <c r="J110" s="242"/>
      <c r="K110" s="242"/>
      <c r="L110" s="66"/>
      <c r="M110" s="239"/>
      <c r="N110" s="232"/>
      <c r="O110" s="233"/>
      <c r="P110" s="233"/>
      <c r="Q110" s="233"/>
      <c r="R110" s="234"/>
      <c r="S110" s="232"/>
      <c r="T110" s="233"/>
      <c r="U110" s="233"/>
      <c r="V110" s="319"/>
      <c r="W110" s="191"/>
      <c r="X110" s="182" t="str">
        <f>IF(C110="No Aplica","",Z110)</f>
        <v/>
      </c>
      <c r="Y110" s="312"/>
      <c r="Z110" s="182">
        <f>VLOOKUP(H110,RefOPI!K9:L10,2)</f>
        <v>0</v>
      </c>
      <c r="AA110" s="182">
        <f>IF(Z110=0,0,1)</f>
        <v>0</v>
      </c>
      <c r="AB110" s="215">
        <f>IF(OR(AA110=1,AA111=1),1,0)</f>
        <v>0</v>
      </c>
      <c r="AC110" s="215">
        <f>IF(AC109=0,0,AB110)</f>
        <v>0</v>
      </c>
      <c r="AD110" s="164"/>
      <c r="AE110" s="183"/>
      <c r="AF110" s="156"/>
    </row>
    <row r="111" spans="2:47" ht="33" customHeight="1">
      <c r="B111" s="309"/>
      <c r="C111" s="262" t="str">
        <f>IF(C110="No Aplica",C110,"Otro (describir la evidencia en el recuadro de situación actual)")</f>
        <v>No Aplica</v>
      </c>
      <c r="D111" s="262"/>
      <c r="E111" s="262"/>
      <c r="F111" s="263" t="str">
        <f>X111</f>
        <v/>
      </c>
      <c r="G111" s="264"/>
      <c r="H111" s="241" t="s">
        <v>159</v>
      </c>
      <c r="I111" s="242"/>
      <c r="J111" s="242"/>
      <c r="K111" s="242"/>
      <c r="L111" s="66"/>
      <c r="M111" s="240"/>
      <c r="N111" s="232"/>
      <c r="O111" s="233"/>
      <c r="P111" s="233"/>
      <c r="Q111" s="233"/>
      <c r="R111" s="234"/>
      <c r="S111" s="232"/>
      <c r="T111" s="233"/>
      <c r="U111" s="233"/>
      <c r="V111" s="319"/>
      <c r="W111" s="191"/>
      <c r="X111" s="182" t="str">
        <f>IF(C110="No Aplica","",Z111)</f>
        <v/>
      </c>
      <c r="Y111" s="312"/>
      <c r="Z111" s="182">
        <f>VLOOKUP(H111,RefOPI!K9:L10,2)</f>
        <v>0</v>
      </c>
      <c r="AA111" s="182">
        <f>IF(Z111=0,0,1)</f>
        <v>0</v>
      </c>
      <c r="AB111" s="215"/>
      <c r="AC111" s="215"/>
      <c r="AD111" s="164"/>
      <c r="AE111" s="183"/>
      <c r="AF111" s="156"/>
    </row>
    <row r="112" spans="2:47" s="65" customFormat="1" ht="19.05" customHeight="1">
      <c r="B112" s="247" t="s">
        <v>150</v>
      </c>
      <c r="C112" s="248"/>
      <c r="D112" s="248"/>
      <c r="E112" s="248"/>
      <c r="F112" s="248"/>
      <c r="G112" s="249"/>
      <c r="H112" s="231" t="s">
        <v>170</v>
      </c>
      <c r="I112" s="231"/>
      <c r="J112" s="231"/>
      <c r="K112" s="231"/>
      <c r="L112" s="231"/>
      <c r="M112" s="231" t="s">
        <v>171</v>
      </c>
      <c r="N112" s="231"/>
      <c r="O112" s="231"/>
      <c r="P112" s="231"/>
      <c r="Q112" s="231" t="s">
        <v>172</v>
      </c>
      <c r="R112" s="231"/>
      <c r="S112" s="231"/>
      <c r="T112" s="231" t="s">
        <v>173</v>
      </c>
      <c r="U112" s="231"/>
      <c r="V112" s="288"/>
      <c r="W112" s="62"/>
      <c r="X112" s="158"/>
      <c r="Y112" s="158"/>
      <c r="Z112" s="181"/>
      <c r="AA112" s="181"/>
      <c r="AB112" s="181"/>
      <c r="AC112" s="160"/>
      <c r="AD112" s="160"/>
      <c r="AE112" s="181"/>
      <c r="AF112" s="155"/>
      <c r="AG112" s="154"/>
      <c r="AH112" s="166"/>
      <c r="AI112" s="166"/>
      <c r="AJ112" s="166"/>
      <c r="AK112" s="167"/>
      <c r="AL112" s="152"/>
      <c r="AM112" s="152"/>
      <c r="AN112" s="152"/>
      <c r="AO112" s="152"/>
      <c r="AP112" s="152"/>
      <c r="AQ112" s="152"/>
      <c r="AR112" s="152"/>
      <c r="AS112" s="152"/>
      <c r="AT112" s="153"/>
      <c r="AU112" s="153"/>
    </row>
    <row r="113" spans="2:47" s="65" customFormat="1" ht="61.05" customHeight="1">
      <c r="B113" s="243" t="str">
        <f>IF(OR(F102=2,F103=2,F104=2,F105=2),Y113,"")</f>
        <v/>
      </c>
      <c r="C113" s="244"/>
      <c r="D113" s="244"/>
      <c r="E113" s="244"/>
      <c r="F113" s="269" t="str">
        <f>IF(OR(F102=2,F103=2,F104=2,F105=2,),2,IF(AND(F102=0,F103=0,F104=0,F105=0),"",0))</f>
        <v/>
      </c>
      <c r="G113" s="246"/>
      <c r="H113" s="270" t="s">
        <v>231</v>
      </c>
      <c r="I113" s="270"/>
      <c r="J113" s="270"/>
      <c r="K113" s="270"/>
      <c r="L113" s="270"/>
      <c r="M113" s="270" t="s">
        <v>232</v>
      </c>
      <c r="N113" s="270"/>
      <c r="O113" s="270"/>
      <c r="P113" s="270"/>
      <c r="Q113" s="270" t="s">
        <v>233</v>
      </c>
      <c r="R113" s="270"/>
      <c r="S113" s="270"/>
      <c r="T113" s="270" t="s">
        <v>234</v>
      </c>
      <c r="U113" s="270"/>
      <c r="V113" s="284"/>
      <c r="W113" s="62"/>
      <c r="X113" s="158"/>
      <c r="Y113" s="158" t="s">
        <v>235</v>
      </c>
      <c r="Z113" s="181"/>
      <c r="AA113" s="181"/>
      <c r="AB113" s="181"/>
      <c r="AC113" s="160"/>
      <c r="AD113" s="160"/>
      <c r="AE113" s="181"/>
      <c r="AF113" s="155"/>
      <c r="AG113" s="154"/>
      <c r="AH113" s="166"/>
      <c r="AI113" s="166"/>
      <c r="AJ113" s="166"/>
      <c r="AK113" s="167"/>
      <c r="AL113" s="152"/>
      <c r="AM113" s="152"/>
      <c r="AN113" s="152"/>
      <c r="AO113" s="152"/>
      <c r="AP113" s="152"/>
      <c r="AQ113" s="152"/>
      <c r="AR113" s="152"/>
      <c r="AS113" s="152"/>
      <c r="AT113" s="153"/>
      <c r="AU113" s="153"/>
    </row>
    <row r="114" spans="2:47" s="65" customFormat="1" ht="61.95" customHeight="1">
      <c r="B114" s="243" t="str">
        <f>IF(C107="No Aplica","",C107)</f>
        <v/>
      </c>
      <c r="C114" s="244"/>
      <c r="D114" s="244"/>
      <c r="E114" s="244"/>
      <c r="F114" s="269" t="str">
        <f>F107</f>
        <v/>
      </c>
      <c r="G114" s="246"/>
      <c r="H114" s="270"/>
      <c r="I114" s="270"/>
      <c r="J114" s="270"/>
      <c r="K114" s="270"/>
      <c r="L114" s="270"/>
      <c r="M114" s="270"/>
      <c r="N114" s="270"/>
      <c r="O114" s="270"/>
      <c r="P114" s="270"/>
      <c r="Q114" s="270"/>
      <c r="R114" s="270"/>
      <c r="S114" s="270"/>
      <c r="T114" s="270"/>
      <c r="U114" s="270"/>
      <c r="V114" s="284"/>
      <c r="W114" s="62"/>
      <c r="X114" s="158"/>
      <c r="Y114" s="158"/>
      <c r="Z114" s="181"/>
      <c r="AA114" s="181"/>
      <c r="AB114" s="181"/>
      <c r="AC114" s="160"/>
      <c r="AD114" s="160"/>
      <c r="AE114" s="181"/>
      <c r="AF114" s="155"/>
      <c r="AG114" s="154"/>
      <c r="AH114" s="166"/>
      <c r="AI114" s="166"/>
      <c r="AJ114" s="166"/>
      <c r="AK114" s="167"/>
      <c r="AL114" s="152"/>
      <c r="AM114" s="152"/>
      <c r="AN114" s="152"/>
      <c r="AO114" s="152"/>
      <c r="AP114" s="152"/>
      <c r="AQ114" s="152"/>
      <c r="AR114" s="152"/>
      <c r="AS114" s="152"/>
      <c r="AT114" s="153"/>
      <c r="AU114" s="153"/>
    </row>
    <row r="115" spans="2:47" s="65" customFormat="1" ht="64.95" customHeight="1">
      <c r="B115" s="243" t="str">
        <f>IF(C110="No Aplica","",C110)</f>
        <v/>
      </c>
      <c r="C115" s="244"/>
      <c r="D115" s="244"/>
      <c r="E115" s="244"/>
      <c r="F115" s="269" t="str">
        <f>F110</f>
        <v/>
      </c>
      <c r="G115" s="246"/>
      <c r="H115" s="270"/>
      <c r="I115" s="270"/>
      <c r="J115" s="270"/>
      <c r="K115" s="270"/>
      <c r="L115" s="270"/>
      <c r="M115" s="270"/>
      <c r="N115" s="270"/>
      <c r="O115" s="270"/>
      <c r="P115" s="270"/>
      <c r="Q115" s="270"/>
      <c r="R115" s="270"/>
      <c r="S115" s="270"/>
      <c r="T115" s="270"/>
      <c r="U115" s="270"/>
      <c r="V115" s="284"/>
      <c r="W115" s="62"/>
      <c r="X115" s="158"/>
      <c r="Y115" s="158"/>
      <c r="Z115" s="181"/>
      <c r="AA115" s="181"/>
      <c r="AB115" s="181"/>
      <c r="AC115" s="160"/>
      <c r="AD115" s="160"/>
      <c r="AE115" s="181"/>
      <c r="AF115" s="155"/>
      <c r="AG115" s="154"/>
      <c r="AH115" s="166"/>
      <c r="AI115" s="166"/>
      <c r="AJ115" s="166"/>
      <c r="AK115" s="167"/>
      <c r="AL115" s="152"/>
      <c r="AM115" s="152"/>
      <c r="AN115" s="152"/>
      <c r="AO115" s="152"/>
      <c r="AP115" s="152"/>
      <c r="AQ115" s="152"/>
      <c r="AR115" s="152"/>
      <c r="AS115" s="152"/>
      <c r="AT115" s="153"/>
      <c r="AU115" s="153"/>
    </row>
    <row r="116" spans="2:47" s="65" customFormat="1" ht="46.95" customHeight="1" thickBot="1">
      <c r="B116" s="289"/>
      <c r="C116" s="290"/>
      <c r="D116" s="290"/>
      <c r="E116" s="290"/>
      <c r="F116" s="314"/>
      <c r="G116" s="278"/>
      <c r="H116" s="271"/>
      <c r="I116" s="271"/>
      <c r="J116" s="271"/>
      <c r="K116" s="271"/>
      <c r="L116" s="271"/>
      <c r="M116" s="271"/>
      <c r="N116" s="271"/>
      <c r="O116" s="271"/>
      <c r="P116" s="271"/>
      <c r="Q116" s="271"/>
      <c r="R116" s="271"/>
      <c r="S116" s="271"/>
      <c r="T116" s="271"/>
      <c r="U116" s="271"/>
      <c r="V116" s="285"/>
      <c r="W116" s="62"/>
      <c r="X116" s="158"/>
      <c r="Y116" s="158"/>
      <c r="Z116" s="181"/>
      <c r="AA116" s="181"/>
      <c r="AB116" s="181"/>
      <c r="AC116" s="160"/>
      <c r="AD116" s="160"/>
      <c r="AE116" s="181"/>
      <c r="AF116" s="155"/>
      <c r="AG116" s="154"/>
      <c r="AH116" s="166"/>
      <c r="AI116" s="166"/>
      <c r="AJ116" s="166"/>
      <c r="AK116" s="167"/>
      <c r="AL116" s="152"/>
      <c r="AM116" s="152"/>
      <c r="AN116" s="152"/>
      <c r="AO116" s="152"/>
      <c r="AP116" s="152"/>
      <c r="AQ116" s="152"/>
      <c r="AR116" s="152"/>
      <c r="AS116" s="152"/>
      <c r="AT116" s="153"/>
      <c r="AU116" s="153"/>
    </row>
    <row r="117" spans="2:47" s="65" customFormat="1" ht="15" thickBot="1">
      <c r="B117" s="61"/>
      <c r="C117" s="61"/>
      <c r="D117" s="61"/>
      <c r="E117" s="61"/>
      <c r="F117" s="61"/>
      <c r="G117" s="61"/>
      <c r="H117" s="61"/>
      <c r="I117" s="61"/>
      <c r="J117" s="61"/>
      <c r="K117" s="61"/>
      <c r="L117" s="61"/>
      <c r="M117" s="61"/>
      <c r="N117" s="61"/>
      <c r="O117" s="61"/>
      <c r="P117" s="61"/>
      <c r="Q117" s="61"/>
      <c r="R117" s="61"/>
      <c r="S117" s="61"/>
      <c r="T117" s="60"/>
      <c r="U117" s="60"/>
      <c r="V117" s="60"/>
      <c r="W117" s="62"/>
      <c r="X117" s="158"/>
      <c r="Y117" s="158"/>
      <c r="Z117" s="181"/>
      <c r="AA117" s="181"/>
      <c r="AB117" s="181"/>
      <c r="AC117" s="160"/>
      <c r="AD117" s="160"/>
      <c r="AE117" s="181"/>
      <c r="AF117" s="155"/>
      <c r="AG117" s="154"/>
      <c r="AH117" s="166"/>
      <c r="AI117" s="166"/>
      <c r="AJ117" s="166"/>
      <c r="AK117" s="167"/>
      <c r="AL117" s="152"/>
      <c r="AM117" s="152"/>
      <c r="AN117" s="152"/>
      <c r="AO117" s="152"/>
      <c r="AP117" s="152"/>
      <c r="AQ117" s="152"/>
      <c r="AR117" s="152"/>
      <c r="AS117" s="152"/>
      <c r="AT117" s="153"/>
      <c r="AU117" s="153"/>
    </row>
    <row r="118" spans="2:47" s="65" customFormat="1" ht="30" customHeight="1">
      <c r="B118" s="250" t="s">
        <v>236</v>
      </c>
      <c r="C118" s="251"/>
      <c r="D118" s="251"/>
      <c r="E118" s="251"/>
      <c r="F118" s="377" t="s">
        <v>449</v>
      </c>
      <c r="G118" s="377"/>
      <c r="H118" s="377"/>
      <c r="I118" s="377"/>
      <c r="J118" s="377"/>
      <c r="K118" s="377"/>
      <c r="L118" s="377"/>
      <c r="M118" s="377"/>
      <c r="N118" s="377"/>
      <c r="O118" s="377"/>
      <c r="P118" s="377"/>
      <c r="Q118" s="377"/>
      <c r="R118" s="377"/>
      <c r="S118" s="377"/>
      <c r="T118" s="378"/>
      <c r="U118" s="286" t="s">
        <v>156</v>
      </c>
      <c r="V118" s="287"/>
      <c r="W118" s="176"/>
      <c r="X118" s="182"/>
      <c r="Y118" s="182"/>
      <c r="Z118" s="182"/>
      <c r="AA118" s="182"/>
      <c r="AB118" s="182"/>
      <c r="AC118" s="164"/>
      <c r="AD118" s="164"/>
      <c r="AE118" s="182"/>
      <c r="AF118" s="157"/>
      <c r="AG118" s="154"/>
      <c r="AH118" s="166"/>
      <c r="AI118" s="166"/>
      <c r="AJ118" s="166"/>
      <c r="AK118" s="167"/>
      <c r="AL118" s="152"/>
      <c r="AM118" s="152"/>
      <c r="AN118" s="152"/>
      <c r="AO118" s="152"/>
      <c r="AP118" s="152"/>
      <c r="AQ118" s="152"/>
      <c r="AR118" s="152"/>
      <c r="AS118" s="152"/>
      <c r="AT118" s="153"/>
      <c r="AU118" s="153"/>
    </row>
    <row r="119" spans="2:47" s="65" customFormat="1" ht="22.95" customHeight="1">
      <c r="B119" s="252"/>
      <c r="C119" s="253"/>
      <c r="D119" s="253"/>
      <c r="E119" s="253"/>
      <c r="F119" s="379"/>
      <c r="G119" s="379"/>
      <c r="H119" s="379"/>
      <c r="I119" s="379"/>
      <c r="J119" s="379"/>
      <c r="K119" s="379"/>
      <c r="L119" s="379"/>
      <c r="M119" s="379"/>
      <c r="N119" s="379"/>
      <c r="O119" s="379"/>
      <c r="P119" s="379"/>
      <c r="Q119" s="379"/>
      <c r="R119" s="379"/>
      <c r="S119" s="379"/>
      <c r="T119" s="380"/>
      <c r="U119" s="117">
        <f>V119</f>
        <v>1</v>
      </c>
      <c r="V119" s="119">
        <f>M121</f>
        <v>1</v>
      </c>
      <c r="W119" s="176"/>
      <c r="X119" s="182"/>
      <c r="Y119" s="182"/>
      <c r="Z119" s="182"/>
      <c r="AA119" s="182"/>
      <c r="AB119" s="182"/>
      <c r="AC119" s="164"/>
      <c r="AD119" s="164"/>
      <c r="AE119" s="182"/>
      <c r="AF119" s="157"/>
      <c r="AG119" s="154"/>
      <c r="AH119" s="166"/>
      <c r="AI119" s="166"/>
      <c r="AJ119" s="166"/>
      <c r="AK119" s="167"/>
      <c r="AL119" s="152"/>
      <c r="AM119" s="152"/>
      <c r="AN119" s="152"/>
      <c r="AO119" s="152"/>
      <c r="AP119" s="152"/>
      <c r="AQ119" s="152"/>
      <c r="AR119" s="152"/>
      <c r="AS119" s="152"/>
      <c r="AT119" s="153"/>
      <c r="AU119" s="153"/>
    </row>
    <row r="120" spans="2:47" s="65" customFormat="1" ht="27" customHeight="1">
      <c r="B120" s="279" t="s">
        <v>146</v>
      </c>
      <c r="C120" s="280"/>
      <c r="D120" s="280"/>
      <c r="E120" s="280"/>
      <c r="F120" s="280"/>
      <c r="G120" s="281"/>
      <c r="H120" s="276" t="s">
        <v>147</v>
      </c>
      <c r="I120" s="276"/>
      <c r="J120" s="276"/>
      <c r="K120" s="276"/>
      <c r="L120" s="276"/>
      <c r="M120" s="276"/>
      <c r="N120" s="276" t="s">
        <v>148</v>
      </c>
      <c r="O120" s="276"/>
      <c r="P120" s="276"/>
      <c r="Q120" s="276"/>
      <c r="R120" s="276"/>
      <c r="S120" s="276" t="s">
        <v>149</v>
      </c>
      <c r="T120" s="276"/>
      <c r="U120" s="282"/>
      <c r="V120" s="283"/>
      <c r="W120" s="191"/>
      <c r="X120" s="183"/>
      <c r="Y120" s="183"/>
      <c r="Z120" s="183"/>
      <c r="AA120" s="183"/>
      <c r="AB120" s="183"/>
      <c r="AC120" s="164"/>
      <c r="AD120" s="164"/>
      <c r="AE120" s="183"/>
      <c r="AF120" s="156"/>
      <c r="AG120" s="154"/>
      <c r="AH120" s="166"/>
      <c r="AI120" s="166"/>
      <c r="AJ120" s="166"/>
      <c r="AK120" s="167"/>
      <c r="AL120" s="152"/>
      <c r="AM120" s="152"/>
      <c r="AN120" s="152"/>
      <c r="AO120" s="152"/>
      <c r="AP120" s="152"/>
      <c r="AQ120" s="152"/>
      <c r="AR120" s="152"/>
      <c r="AS120" s="152"/>
      <c r="AT120" s="153"/>
      <c r="AU120" s="153"/>
    </row>
    <row r="121" spans="2:47" s="65" customFormat="1" ht="67.95" customHeight="1">
      <c r="B121" s="256" t="s">
        <v>237</v>
      </c>
      <c r="C121" s="257"/>
      <c r="D121" s="257"/>
      <c r="E121" s="257"/>
      <c r="F121" s="291"/>
      <c r="G121" s="292"/>
      <c r="H121" s="293" t="s">
        <v>159</v>
      </c>
      <c r="I121" s="294"/>
      <c r="J121" s="294"/>
      <c r="K121" s="294"/>
      <c r="L121" s="66"/>
      <c r="M121" s="238">
        <f>IF(Y121&lt;4,1,IF(OR(Y121=4,Y121=5,Y121=6),2,IF(Y121=7,3,IF(Y121=9,4,"error"))))</f>
        <v>1</v>
      </c>
      <c r="N121" s="232"/>
      <c r="O121" s="233"/>
      <c r="P121" s="233"/>
      <c r="Q121" s="233"/>
      <c r="R121" s="234"/>
      <c r="S121" s="295"/>
      <c r="T121" s="296"/>
      <c r="U121" s="296"/>
      <c r="V121" s="318"/>
      <c r="W121" s="191"/>
      <c r="X121" s="183"/>
      <c r="Y121" s="312">
        <f>SUM(AC121:AC130)</f>
        <v>0</v>
      </c>
      <c r="Z121" s="182">
        <f>VLOOKUP(H121,RefOPI!K56:L60,2)</f>
        <v>0</v>
      </c>
      <c r="AA121" s="182">
        <f>Z121</f>
        <v>0</v>
      </c>
      <c r="AB121" s="183">
        <f>AA121</f>
        <v>0</v>
      </c>
      <c r="AC121" s="183">
        <f>AB121</f>
        <v>0</v>
      </c>
      <c r="AD121" s="164"/>
      <c r="AE121" s="183"/>
      <c r="AF121" s="156"/>
      <c r="AG121" s="154"/>
      <c r="AH121" s="166"/>
      <c r="AI121" s="166"/>
      <c r="AJ121" s="166"/>
      <c r="AK121" s="167"/>
      <c r="AL121" s="152"/>
      <c r="AM121" s="152"/>
      <c r="AN121" s="152"/>
      <c r="AO121" s="152"/>
      <c r="AP121" s="152"/>
      <c r="AQ121" s="152"/>
      <c r="AR121" s="152"/>
      <c r="AS121" s="152"/>
      <c r="AT121" s="153"/>
      <c r="AU121" s="153"/>
    </row>
    <row r="122" spans="2:47" ht="55.05" customHeight="1">
      <c r="B122" s="267" t="s">
        <v>168</v>
      </c>
      <c r="C122" s="261" t="str">
        <f>VLOOKUP(H121,RefOPI!J62:K66,2)</f>
        <v>No Aplica</v>
      </c>
      <c r="D122" s="261"/>
      <c r="E122" s="261"/>
      <c r="F122" s="263" t="str">
        <f>X122</f>
        <v/>
      </c>
      <c r="G122" s="264"/>
      <c r="H122" s="241" t="s">
        <v>159</v>
      </c>
      <c r="I122" s="242"/>
      <c r="J122" s="242"/>
      <c r="K122" s="242"/>
      <c r="L122" s="66"/>
      <c r="M122" s="239"/>
      <c r="N122" s="232"/>
      <c r="O122" s="233"/>
      <c r="P122" s="233"/>
      <c r="Q122" s="233"/>
      <c r="R122" s="234"/>
      <c r="S122" s="232"/>
      <c r="T122" s="233"/>
      <c r="U122" s="233"/>
      <c r="V122" s="319"/>
      <c r="W122" s="191"/>
      <c r="X122" s="182" t="str">
        <f>IF(C122="No Aplica","",Z122)</f>
        <v/>
      </c>
      <c r="Y122" s="312"/>
      <c r="Z122" s="182">
        <f>VLOOKUP(H122,RefOPI!K9:L10,2)</f>
        <v>0</v>
      </c>
      <c r="AA122" s="182">
        <f>IF(Z122=0,0,1)</f>
        <v>0</v>
      </c>
      <c r="AB122" s="181">
        <f>AA122</f>
        <v>0</v>
      </c>
      <c r="AC122" s="160">
        <f>IF(AC121&lt;2,0,AB122)</f>
        <v>0</v>
      </c>
      <c r="AD122" s="164"/>
      <c r="AE122" s="183"/>
      <c r="AF122" s="156"/>
    </row>
    <row r="123" spans="2:47" ht="55.05" customHeight="1">
      <c r="B123" s="268"/>
      <c r="C123" s="261" t="str">
        <f>VLOOKUP(H121,RefOPI!J70:K74,2)</f>
        <v>No Aplica</v>
      </c>
      <c r="D123" s="261"/>
      <c r="E123" s="261"/>
      <c r="F123" s="263" t="str">
        <f>X123</f>
        <v/>
      </c>
      <c r="G123" s="264"/>
      <c r="H123" s="241" t="s">
        <v>159</v>
      </c>
      <c r="I123" s="242"/>
      <c r="J123" s="242"/>
      <c r="K123" s="242"/>
      <c r="L123" s="66"/>
      <c r="M123" s="239"/>
      <c r="N123" s="170"/>
      <c r="O123" s="172"/>
      <c r="P123" s="172"/>
      <c r="Q123" s="172"/>
      <c r="R123" s="171"/>
      <c r="S123" s="232"/>
      <c r="T123" s="233"/>
      <c r="U123" s="233"/>
      <c r="V123" s="319"/>
      <c r="W123" s="191"/>
      <c r="X123" s="182" t="str">
        <f>IF(C123="No Aplica","",Z123)</f>
        <v/>
      </c>
      <c r="Y123" s="312"/>
      <c r="Z123" s="182">
        <f>VLOOKUP(H123,RefOPI!K9:L10,2)</f>
        <v>0</v>
      </c>
      <c r="AA123" s="182">
        <f>IF(Z123=0,0,IF(C123="No Aplica",0,1))</f>
        <v>0</v>
      </c>
      <c r="AB123" s="215">
        <f>IF(OR(AA123=1,AA124=1),1,0)</f>
        <v>0</v>
      </c>
      <c r="AC123" s="215">
        <f>IF(AC121&lt;2,0,AB123)</f>
        <v>0</v>
      </c>
      <c r="AD123" s="164"/>
      <c r="AE123" s="183"/>
      <c r="AF123" s="156"/>
    </row>
    <row r="124" spans="2:47" ht="37.049999999999997" customHeight="1">
      <c r="B124" s="309"/>
      <c r="C124" s="262" t="str">
        <f>IF(C122="No Aplica","","Otro (describir la evidencia en el recuadro de situación actual)")</f>
        <v/>
      </c>
      <c r="D124" s="262"/>
      <c r="E124" s="262"/>
      <c r="F124" s="263" t="str">
        <f>X124</f>
        <v/>
      </c>
      <c r="G124" s="264"/>
      <c r="H124" s="241" t="s">
        <v>159</v>
      </c>
      <c r="I124" s="242"/>
      <c r="J124" s="242"/>
      <c r="K124" s="242"/>
      <c r="L124" s="66"/>
      <c r="M124" s="239"/>
      <c r="N124" s="232"/>
      <c r="O124" s="233"/>
      <c r="P124" s="233"/>
      <c r="Q124" s="233"/>
      <c r="R124" s="234"/>
      <c r="S124" s="232"/>
      <c r="T124" s="233"/>
      <c r="U124" s="233"/>
      <c r="V124" s="319"/>
      <c r="W124" s="191"/>
      <c r="X124" s="182" t="str">
        <f>IF(C123="No Aplica","",Z124)</f>
        <v/>
      </c>
      <c r="Y124" s="312"/>
      <c r="Z124" s="182">
        <f>VLOOKUP(H124,RefOPI!K9:L10,2)</f>
        <v>0</v>
      </c>
      <c r="AA124" s="182">
        <f>IF(Z124=0,0,1)</f>
        <v>0</v>
      </c>
      <c r="AB124" s="215"/>
      <c r="AC124" s="215"/>
      <c r="AD124" s="164"/>
      <c r="AE124" s="183"/>
      <c r="AF124" s="156"/>
    </row>
    <row r="125" spans="2:47" s="65" customFormat="1" ht="52.05" customHeight="1">
      <c r="B125" s="256" t="s">
        <v>238</v>
      </c>
      <c r="C125" s="257"/>
      <c r="D125" s="257"/>
      <c r="E125" s="257"/>
      <c r="F125" s="307"/>
      <c r="G125" s="308"/>
      <c r="H125" s="293" t="s">
        <v>159</v>
      </c>
      <c r="I125" s="294"/>
      <c r="J125" s="294"/>
      <c r="K125" s="294"/>
      <c r="L125" s="66"/>
      <c r="M125" s="239"/>
      <c r="N125" s="232"/>
      <c r="O125" s="233"/>
      <c r="P125" s="233"/>
      <c r="Q125" s="233"/>
      <c r="R125" s="234"/>
      <c r="S125" s="232"/>
      <c r="T125" s="233"/>
      <c r="U125" s="233"/>
      <c r="V125" s="319"/>
      <c r="W125" s="191"/>
      <c r="X125" s="183"/>
      <c r="Y125" s="312"/>
      <c r="Z125" s="182">
        <f>VLOOKUP(H125,RefOPI!K80:L83,2)</f>
        <v>0</v>
      </c>
      <c r="AA125" s="182">
        <f>Z125</f>
        <v>0</v>
      </c>
      <c r="AB125" s="183">
        <f>AA125</f>
        <v>0</v>
      </c>
      <c r="AC125" s="183">
        <f>IF(AC121&lt;3,0,AB125)</f>
        <v>0</v>
      </c>
      <c r="AD125" s="164"/>
      <c r="AE125" s="183"/>
      <c r="AF125" s="156"/>
      <c r="AG125" s="154"/>
      <c r="AH125" s="166"/>
      <c r="AI125" s="166"/>
      <c r="AJ125" s="166"/>
      <c r="AK125" s="167"/>
      <c r="AL125" s="152"/>
      <c r="AM125" s="152"/>
      <c r="AN125" s="152"/>
      <c r="AO125" s="152"/>
      <c r="AP125" s="152"/>
      <c r="AQ125" s="152"/>
      <c r="AR125" s="152"/>
      <c r="AS125" s="152"/>
      <c r="AT125" s="153"/>
      <c r="AU125" s="153"/>
    </row>
    <row r="126" spans="2:47" ht="67.95" customHeight="1">
      <c r="B126" s="267" t="s">
        <v>168</v>
      </c>
      <c r="C126" s="262" t="str">
        <f>VLOOKUP(H125,RefOPI!J85:K88,2)</f>
        <v>No Aplica</v>
      </c>
      <c r="D126" s="262"/>
      <c r="E126" s="262"/>
      <c r="F126" s="263" t="str">
        <f>X126</f>
        <v/>
      </c>
      <c r="G126" s="264"/>
      <c r="H126" s="241" t="s">
        <v>159</v>
      </c>
      <c r="I126" s="242"/>
      <c r="J126" s="242"/>
      <c r="K126" s="242"/>
      <c r="L126" s="66"/>
      <c r="M126" s="239"/>
      <c r="N126" s="232"/>
      <c r="O126" s="233"/>
      <c r="P126" s="233"/>
      <c r="Q126" s="233"/>
      <c r="R126" s="234"/>
      <c r="S126" s="232"/>
      <c r="T126" s="233"/>
      <c r="U126" s="233"/>
      <c r="V126" s="319"/>
      <c r="W126" s="191"/>
      <c r="X126" s="182" t="str">
        <f>IF(C126="No Aplica","",Z126)</f>
        <v/>
      </c>
      <c r="Y126" s="312"/>
      <c r="Z126" s="182">
        <f>VLOOKUP(H126,RefOPI!K76:L77,2)</f>
        <v>0</v>
      </c>
      <c r="AA126" s="182">
        <f>IF(Z126=0,0,1)</f>
        <v>0</v>
      </c>
      <c r="AB126" s="215">
        <f>IF(Z125=0,0,IF(OR(AA126=1,AA127=1),1,0))</f>
        <v>0</v>
      </c>
      <c r="AC126" s="215">
        <f>IF(AC125=0,0,AB126)</f>
        <v>0</v>
      </c>
      <c r="AD126" s="164"/>
      <c r="AE126" s="183"/>
      <c r="AF126" s="156"/>
    </row>
    <row r="127" spans="2:47" ht="37.049999999999997" customHeight="1">
      <c r="B127" s="309"/>
      <c r="C127" s="262" t="str">
        <f>IF(C126="No Aplica",C126,"Otro (describir la evidencia en el recuadro de situación actual)")</f>
        <v>No Aplica</v>
      </c>
      <c r="D127" s="262"/>
      <c r="E127" s="262"/>
      <c r="F127" s="263" t="str">
        <f>X127</f>
        <v/>
      </c>
      <c r="G127" s="264"/>
      <c r="H127" s="241" t="s">
        <v>159</v>
      </c>
      <c r="I127" s="242"/>
      <c r="J127" s="242"/>
      <c r="K127" s="242"/>
      <c r="L127" s="66"/>
      <c r="M127" s="239"/>
      <c r="N127" s="232"/>
      <c r="O127" s="233"/>
      <c r="P127" s="233"/>
      <c r="Q127" s="233"/>
      <c r="R127" s="234"/>
      <c r="S127" s="232"/>
      <c r="T127" s="233"/>
      <c r="U127" s="233"/>
      <c r="V127" s="319"/>
      <c r="W127" s="191"/>
      <c r="X127" s="182" t="str">
        <f>IF(C126="No Aplica","",Z127)</f>
        <v/>
      </c>
      <c r="Y127" s="312"/>
      <c r="Z127" s="182">
        <f>VLOOKUP(H127,RefOPI!K76:L77,2)</f>
        <v>0</v>
      </c>
      <c r="AA127" s="182">
        <f>IF(Z127=0,0,1)</f>
        <v>0</v>
      </c>
      <c r="AB127" s="215"/>
      <c r="AC127" s="215"/>
      <c r="AD127" s="164"/>
      <c r="AE127" s="183"/>
      <c r="AF127" s="156"/>
    </row>
    <row r="128" spans="2:47" s="65" customFormat="1" ht="82.95" customHeight="1">
      <c r="B128" s="256" t="s">
        <v>239</v>
      </c>
      <c r="C128" s="257"/>
      <c r="D128" s="257"/>
      <c r="E128" s="257"/>
      <c r="F128" s="258"/>
      <c r="G128" s="259"/>
      <c r="H128" s="241" t="s">
        <v>159</v>
      </c>
      <c r="I128" s="242"/>
      <c r="J128" s="242"/>
      <c r="K128" s="242"/>
      <c r="L128" s="66"/>
      <c r="M128" s="239"/>
      <c r="N128" s="232"/>
      <c r="O128" s="233"/>
      <c r="P128" s="233"/>
      <c r="Q128" s="233"/>
      <c r="R128" s="234"/>
      <c r="S128" s="232"/>
      <c r="T128" s="233"/>
      <c r="U128" s="233"/>
      <c r="V128" s="319"/>
      <c r="W128" s="191"/>
      <c r="X128" s="183"/>
      <c r="Y128" s="312"/>
      <c r="Z128" s="182">
        <f>VLOOKUP(H128,RefOPI!K95:L97,2)</f>
        <v>0</v>
      </c>
      <c r="AA128" s="182">
        <f>IF(AB129=0,0,Z128)</f>
        <v>0</v>
      </c>
      <c r="AB128" s="183">
        <f>IF(OR(AC126=0,AC125=0),0,AA128)</f>
        <v>0</v>
      </c>
      <c r="AC128" s="183">
        <f>IF(AC121&lt;3,0,AB128)</f>
        <v>0</v>
      </c>
      <c r="AD128" s="164"/>
      <c r="AE128" s="183"/>
      <c r="AF128" s="156"/>
      <c r="AG128" s="154"/>
      <c r="AH128" s="166"/>
      <c r="AI128" s="166"/>
      <c r="AJ128" s="166"/>
      <c r="AK128" s="167"/>
      <c r="AL128" s="152"/>
      <c r="AM128" s="152"/>
      <c r="AN128" s="152"/>
      <c r="AO128" s="152"/>
      <c r="AP128" s="152"/>
      <c r="AQ128" s="152"/>
      <c r="AR128" s="152"/>
      <c r="AS128" s="152"/>
      <c r="AT128" s="153"/>
      <c r="AU128" s="153"/>
    </row>
    <row r="129" spans="2:47" ht="43.05" customHeight="1">
      <c r="B129" s="267" t="s">
        <v>168</v>
      </c>
      <c r="C129" s="262" t="str">
        <f>VLOOKUP(H128,RefOPI!J99:K101,2)</f>
        <v>No Aplica</v>
      </c>
      <c r="D129" s="262"/>
      <c r="E129" s="262"/>
      <c r="F129" s="263" t="str">
        <f>X129</f>
        <v/>
      </c>
      <c r="G129" s="264"/>
      <c r="H129" s="241" t="s">
        <v>159</v>
      </c>
      <c r="I129" s="242"/>
      <c r="J129" s="242"/>
      <c r="K129" s="242"/>
      <c r="L129" s="66"/>
      <c r="M129" s="239"/>
      <c r="N129" s="232"/>
      <c r="O129" s="233"/>
      <c r="P129" s="233"/>
      <c r="Q129" s="233"/>
      <c r="R129" s="234"/>
      <c r="S129" s="170"/>
      <c r="T129" s="172"/>
      <c r="U129" s="172"/>
      <c r="V129" s="173"/>
      <c r="W129" s="191"/>
      <c r="X129" s="182" t="str">
        <f>IF(C129="No Aplica","",Z129)</f>
        <v/>
      </c>
      <c r="Y129" s="312"/>
      <c r="Z129" s="182">
        <f>VLOOKUP(H129,RefOPI!K76:L77,2)</f>
        <v>0</v>
      </c>
      <c r="AA129" s="182">
        <f>IF(Z129=0,0,1)</f>
        <v>0</v>
      </c>
      <c r="AB129" s="215">
        <f>IF(OR(AA129=1,AA130=1),1,0)</f>
        <v>0</v>
      </c>
      <c r="AC129" s="215">
        <f>IF(AC128=0,0,AB129)</f>
        <v>0</v>
      </c>
      <c r="AD129" s="164"/>
      <c r="AE129" s="183"/>
      <c r="AF129" s="156"/>
    </row>
    <row r="130" spans="2:47" s="65" customFormat="1" ht="43.05" customHeight="1">
      <c r="B130" s="309"/>
      <c r="C130" s="262" t="str">
        <f>IF(C129="No Aplica",C129,"Otro (describir la evidencia en el recuadro de situación actual)")</f>
        <v>No Aplica</v>
      </c>
      <c r="D130" s="262"/>
      <c r="E130" s="262"/>
      <c r="F130" s="263" t="str">
        <f>X130</f>
        <v/>
      </c>
      <c r="G130" s="264"/>
      <c r="H130" s="241" t="s">
        <v>159</v>
      </c>
      <c r="I130" s="242"/>
      <c r="J130" s="242"/>
      <c r="K130" s="242"/>
      <c r="L130" s="66"/>
      <c r="M130" s="240"/>
      <c r="N130" s="232"/>
      <c r="O130" s="233"/>
      <c r="P130" s="233"/>
      <c r="Q130" s="233"/>
      <c r="R130" s="234"/>
      <c r="S130" s="170"/>
      <c r="T130" s="172"/>
      <c r="U130" s="172"/>
      <c r="V130" s="173"/>
      <c r="W130" s="191"/>
      <c r="X130" s="182" t="str">
        <f>IF(C130="No Aplica","",Z130)</f>
        <v/>
      </c>
      <c r="Y130" s="312"/>
      <c r="Z130" s="182">
        <f>VLOOKUP(H130,RefOPI!K76:L77,2)</f>
        <v>0</v>
      </c>
      <c r="AA130" s="182">
        <f>IF(Z130=0,0,1)</f>
        <v>0</v>
      </c>
      <c r="AB130" s="215"/>
      <c r="AC130" s="215"/>
      <c r="AD130" s="164"/>
      <c r="AE130" s="183"/>
      <c r="AF130" s="156"/>
      <c r="AG130" s="154"/>
      <c r="AH130" s="166"/>
      <c r="AI130" s="166"/>
      <c r="AJ130" s="166"/>
      <c r="AK130" s="167"/>
      <c r="AL130" s="152"/>
      <c r="AM130" s="152"/>
      <c r="AN130" s="152"/>
      <c r="AO130" s="152"/>
      <c r="AP130" s="152"/>
      <c r="AQ130" s="152"/>
      <c r="AR130" s="152"/>
      <c r="AS130" s="152"/>
      <c r="AT130" s="153"/>
      <c r="AU130" s="153"/>
    </row>
    <row r="131" spans="2:47" s="65" customFormat="1" ht="19.05" customHeight="1">
      <c r="B131" s="247" t="s">
        <v>150</v>
      </c>
      <c r="C131" s="248"/>
      <c r="D131" s="248"/>
      <c r="E131" s="248"/>
      <c r="F131" s="248"/>
      <c r="G131" s="249"/>
      <c r="H131" s="231" t="s">
        <v>170</v>
      </c>
      <c r="I131" s="231"/>
      <c r="J131" s="231"/>
      <c r="K131" s="231"/>
      <c r="L131" s="231"/>
      <c r="M131" s="231" t="s">
        <v>171</v>
      </c>
      <c r="N131" s="231"/>
      <c r="O131" s="231"/>
      <c r="P131" s="231"/>
      <c r="Q131" s="231" t="s">
        <v>172</v>
      </c>
      <c r="R131" s="231"/>
      <c r="S131" s="231"/>
      <c r="T131" s="231" t="s">
        <v>173</v>
      </c>
      <c r="U131" s="231"/>
      <c r="V131" s="288"/>
      <c r="W131" s="62"/>
      <c r="X131" s="158"/>
      <c r="Y131" s="158"/>
      <c r="Z131" s="181"/>
      <c r="AA131" s="181"/>
      <c r="AB131" s="181"/>
      <c r="AC131" s="160"/>
      <c r="AD131" s="160"/>
      <c r="AE131" s="181"/>
      <c r="AF131" s="155"/>
      <c r="AG131" s="154"/>
      <c r="AH131" s="166"/>
      <c r="AI131" s="166"/>
      <c r="AJ131" s="166"/>
      <c r="AK131" s="167"/>
      <c r="AL131" s="152"/>
      <c r="AM131" s="152"/>
      <c r="AN131" s="152"/>
      <c r="AO131" s="152"/>
      <c r="AP131" s="152"/>
      <c r="AQ131" s="152"/>
      <c r="AR131" s="152"/>
      <c r="AS131" s="152"/>
      <c r="AT131" s="153"/>
      <c r="AU131" s="153"/>
    </row>
    <row r="132" spans="2:47" s="65" customFormat="1" ht="42" customHeight="1">
      <c r="B132" s="243" t="str">
        <f>IF(AC121&gt;0,C122,"")</f>
        <v/>
      </c>
      <c r="C132" s="244"/>
      <c r="D132" s="244"/>
      <c r="E132" s="244"/>
      <c r="F132" s="269" t="str">
        <f>X122</f>
        <v/>
      </c>
      <c r="G132" s="246"/>
      <c r="H132" s="218" t="s">
        <v>240</v>
      </c>
      <c r="I132" s="219"/>
      <c r="J132" s="219"/>
      <c r="K132" s="219"/>
      <c r="L132" s="381"/>
      <c r="M132" s="218" t="s">
        <v>241</v>
      </c>
      <c r="N132" s="219"/>
      <c r="O132" s="219"/>
      <c r="P132" s="219"/>
      <c r="Q132" s="218" t="s">
        <v>242</v>
      </c>
      <c r="R132" s="219"/>
      <c r="S132" s="219"/>
      <c r="T132" s="218" t="s">
        <v>243</v>
      </c>
      <c r="U132" s="219"/>
      <c r="V132" s="220"/>
      <c r="W132" s="62"/>
      <c r="X132" s="158"/>
      <c r="Y132" s="158"/>
      <c r="Z132" s="181"/>
      <c r="AA132" s="181"/>
      <c r="AB132" s="181"/>
      <c r="AC132" s="160"/>
      <c r="AD132" s="160"/>
      <c r="AE132" s="181"/>
      <c r="AF132" s="155"/>
      <c r="AG132" s="154"/>
      <c r="AH132" s="166"/>
      <c r="AI132" s="166"/>
      <c r="AJ132" s="166"/>
      <c r="AK132" s="167"/>
      <c r="AL132" s="152"/>
      <c r="AM132" s="152"/>
      <c r="AN132" s="152"/>
      <c r="AO132" s="152"/>
      <c r="AP132" s="152"/>
      <c r="AQ132" s="152"/>
      <c r="AR132" s="152"/>
      <c r="AS132" s="152"/>
      <c r="AT132" s="153"/>
      <c r="AU132" s="153"/>
    </row>
    <row r="133" spans="2:47" s="65" customFormat="1" ht="42" customHeight="1">
      <c r="B133" s="243" t="str">
        <f>IF(AA123=0,"",C123)</f>
        <v/>
      </c>
      <c r="C133" s="244"/>
      <c r="D133" s="244"/>
      <c r="E133" s="244"/>
      <c r="F133" s="269" t="str">
        <f>F123</f>
        <v/>
      </c>
      <c r="G133" s="246"/>
      <c r="H133" s="221"/>
      <c r="I133" s="222"/>
      <c r="J133" s="222"/>
      <c r="K133" s="222"/>
      <c r="L133" s="382"/>
      <c r="M133" s="221"/>
      <c r="N133" s="222"/>
      <c r="O133" s="222"/>
      <c r="P133" s="222"/>
      <c r="Q133" s="221"/>
      <c r="R133" s="222"/>
      <c r="S133" s="222"/>
      <c r="T133" s="221"/>
      <c r="U133" s="222"/>
      <c r="V133" s="223"/>
      <c r="W133" s="62"/>
      <c r="X133" s="158"/>
      <c r="Y133" s="158"/>
      <c r="Z133" s="181"/>
      <c r="AA133" s="181"/>
      <c r="AB133" s="181"/>
      <c r="AC133" s="160"/>
      <c r="AD133" s="160"/>
      <c r="AE133" s="181"/>
      <c r="AF133" s="155"/>
      <c r="AG133" s="154"/>
      <c r="AH133" s="166"/>
      <c r="AI133" s="166"/>
      <c r="AJ133" s="166"/>
      <c r="AK133" s="167"/>
      <c r="AL133" s="152"/>
      <c r="AM133" s="152"/>
      <c r="AN133" s="152"/>
      <c r="AO133" s="152"/>
      <c r="AP133" s="152"/>
      <c r="AQ133" s="152"/>
      <c r="AR133" s="152"/>
      <c r="AS133" s="152"/>
      <c r="AT133" s="153"/>
      <c r="AU133" s="153"/>
    </row>
    <row r="134" spans="2:47" s="65" customFormat="1" ht="42" customHeight="1">
      <c r="B134" s="243" t="str">
        <f>IF(Z125=0,"",C126)</f>
        <v/>
      </c>
      <c r="C134" s="244"/>
      <c r="D134" s="244"/>
      <c r="E134" s="244"/>
      <c r="F134" s="269" t="str">
        <f>F126</f>
        <v/>
      </c>
      <c r="G134" s="246"/>
      <c r="H134" s="221"/>
      <c r="I134" s="222"/>
      <c r="J134" s="222"/>
      <c r="K134" s="222"/>
      <c r="L134" s="382"/>
      <c r="M134" s="221"/>
      <c r="N134" s="222"/>
      <c r="O134" s="222"/>
      <c r="P134" s="222"/>
      <c r="Q134" s="221"/>
      <c r="R134" s="222"/>
      <c r="S134" s="222"/>
      <c r="T134" s="221"/>
      <c r="U134" s="222"/>
      <c r="V134" s="223"/>
      <c r="W134" s="62"/>
      <c r="X134" s="158"/>
      <c r="Y134" s="158"/>
      <c r="Z134" s="181"/>
      <c r="AA134" s="181"/>
      <c r="AB134" s="181"/>
      <c r="AC134" s="160"/>
      <c r="AD134" s="160"/>
      <c r="AE134" s="181"/>
      <c r="AF134" s="155"/>
      <c r="AG134" s="154"/>
      <c r="AH134" s="166"/>
      <c r="AI134" s="166"/>
      <c r="AJ134" s="166"/>
      <c r="AK134" s="167"/>
      <c r="AL134" s="152"/>
      <c r="AM134" s="152"/>
      <c r="AN134" s="152"/>
      <c r="AO134" s="152"/>
      <c r="AP134" s="152"/>
      <c r="AQ134" s="152"/>
      <c r="AR134" s="152"/>
      <c r="AS134" s="152"/>
      <c r="AT134" s="153"/>
      <c r="AU134" s="153"/>
    </row>
    <row r="135" spans="2:47" s="65" customFormat="1" ht="51" customHeight="1">
      <c r="B135" s="243" t="str">
        <f>IF(Z128=0,"",C129)</f>
        <v/>
      </c>
      <c r="C135" s="244"/>
      <c r="D135" s="244"/>
      <c r="E135" s="244"/>
      <c r="F135" s="269" t="str">
        <f>F129</f>
        <v/>
      </c>
      <c r="G135" s="246"/>
      <c r="H135" s="221"/>
      <c r="I135" s="222"/>
      <c r="J135" s="222"/>
      <c r="K135" s="222"/>
      <c r="L135" s="382"/>
      <c r="M135" s="221"/>
      <c r="N135" s="222"/>
      <c r="O135" s="222"/>
      <c r="P135" s="222"/>
      <c r="Q135" s="221"/>
      <c r="R135" s="222"/>
      <c r="S135" s="222"/>
      <c r="T135" s="221"/>
      <c r="U135" s="222"/>
      <c r="V135" s="223"/>
      <c r="W135" s="62"/>
      <c r="X135" s="158"/>
      <c r="Y135" s="158"/>
      <c r="Z135" s="181"/>
      <c r="AA135" s="181"/>
      <c r="AB135" s="181"/>
      <c r="AC135" s="160"/>
      <c r="AD135" s="160"/>
      <c r="AE135" s="181"/>
      <c r="AF135" s="155"/>
      <c r="AG135" s="154"/>
      <c r="AH135" s="166"/>
      <c r="AI135" s="166"/>
      <c r="AJ135" s="166"/>
      <c r="AK135" s="167"/>
      <c r="AL135" s="152"/>
      <c r="AM135" s="152"/>
      <c r="AN135" s="152"/>
      <c r="AO135" s="152"/>
      <c r="AP135" s="152"/>
      <c r="AQ135" s="152"/>
      <c r="AR135" s="152"/>
      <c r="AS135" s="152"/>
      <c r="AT135" s="153"/>
      <c r="AU135" s="153"/>
    </row>
    <row r="136" spans="2:47" s="65" customFormat="1" ht="37.950000000000003" customHeight="1" thickBot="1">
      <c r="B136" s="289"/>
      <c r="C136" s="290"/>
      <c r="D136" s="290"/>
      <c r="E136" s="290"/>
      <c r="F136" s="277"/>
      <c r="G136" s="278"/>
      <c r="H136" s="224"/>
      <c r="I136" s="225"/>
      <c r="J136" s="225"/>
      <c r="K136" s="225"/>
      <c r="L136" s="383"/>
      <c r="M136" s="224"/>
      <c r="N136" s="225"/>
      <c r="O136" s="225"/>
      <c r="P136" s="225"/>
      <c r="Q136" s="224"/>
      <c r="R136" s="225"/>
      <c r="S136" s="225"/>
      <c r="T136" s="224"/>
      <c r="U136" s="225"/>
      <c r="V136" s="226"/>
      <c r="W136" s="62"/>
      <c r="X136" s="158"/>
      <c r="Y136" s="158"/>
      <c r="Z136" s="181"/>
      <c r="AA136" s="181"/>
      <c r="AB136" s="181"/>
      <c r="AC136" s="160"/>
      <c r="AD136" s="160"/>
      <c r="AE136" s="181"/>
      <c r="AF136" s="155"/>
      <c r="AG136" s="154"/>
      <c r="AH136" s="166"/>
      <c r="AI136" s="166"/>
      <c r="AJ136" s="166"/>
      <c r="AK136" s="167"/>
      <c r="AL136" s="152"/>
      <c r="AM136" s="152"/>
      <c r="AN136" s="152"/>
      <c r="AO136" s="152"/>
      <c r="AP136" s="152"/>
      <c r="AQ136" s="152"/>
      <c r="AR136" s="152"/>
      <c r="AS136" s="152"/>
      <c r="AT136" s="153"/>
      <c r="AU136" s="153"/>
    </row>
    <row r="138" spans="2:47" ht="43.95" customHeight="1" thickBot="1">
      <c r="B138" s="349" t="s">
        <v>244</v>
      </c>
      <c r="C138" s="350"/>
      <c r="D138" s="350"/>
      <c r="E138" s="350"/>
      <c r="F138" s="350"/>
      <c r="G138" s="350"/>
      <c r="H138" s="274" t="s">
        <v>452</v>
      </c>
      <c r="I138" s="274"/>
      <c r="J138" s="274"/>
      <c r="K138" s="274"/>
      <c r="L138" s="274"/>
      <c r="M138" s="274"/>
      <c r="N138" s="274"/>
      <c r="O138" s="274"/>
      <c r="P138" s="274"/>
      <c r="Q138" s="274"/>
      <c r="R138" s="274"/>
      <c r="S138" s="274"/>
      <c r="T138" s="274"/>
      <c r="U138" s="274"/>
      <c r="V138" s="275"/>
      <c r="Z138" s="181"/>
      <c r="AA138" s="181"/>
      <c r="AB138" s="181"/>
      <c r="AE138" s="181"/>
    </row>
    <row r="139" spans="2:47" ht="30" customHeight="1">
      <c r="B139" s="250" t="s">
        <v>245</v>
      </c>
      <c r="C139" s="251"/>
      <c r="D139" s="251"/>
      <c r="E139" s="251"/>
      <c r="F139" s="227" t="s">
        <v>451</v>
      </c>
      <c r="G139" s="227"/>
      <c r="H139" s="227"/>
      <c r="I139" s="227"/>
      <c r="J139" s="227"/>
      <c r="K139" s="227"/>
      <c r="L139" s="227"/>
      <c r="M139" s="227"/>
      <c r="N139" s="227"/>
      <c r="O139" s="227"/>
      <c r="P139" s="227"/>
      <c r="Q139" s="227"/>
      <c r="R139" s="227"/>
      <c r="S139" s="227"/>
      <c r="T139" s="228"/>
      <c r="U139" s="286" t="s">
        <v>156</v>
      </c>
      <c r="V139" s="287"/>
      <c r="W139" s="191"/>
      <c r="X139" s="183"/>
      <c r="Y139" s="183"/>
      <c r="Z139" s="183"/>
      <c r="AA139" s="183"/>
      <c r="AB139" s="183"/>
      <c r="AC139" s="164"/>
      <c r="AD139" s="164"/>
      <c r="AE139" s="183"/>
      <c r="AF139" s="156"/>
    </row>
    <row r="140" spans="2:47" ht="22.95" customHeight="1">
      <c r="B140" s="252"/>
      <c r="C140" s="253"/>
      <c r="D140" s="253"/>
      <c r="E140" s="253"/>
      <c r="F140" s="229"/>
      <c r="G140" s="229"/>
      <c r="H140" s="229"/>
      <c r="I140" s="229"/>
      <c r="J140" s="229"/>
      <c r="K140" s="229"/>
      <c r="L140" s="229"/>
      <c r="M140" s="229"/>
      <c r="N140" s="229"/>
      <c r="O140" s="229"/>
      <c r="P140" s="229"/>
      <c r="Q140" s="229"/>
      <c r="R140" s="229"/>
      <c r="S140" s="229"/>
      <c r="T140" s="230"/>
      <c r="U140" s="117">
        <f>V140</f>
        <v>1</v>
      </c>
      <c r="V140" s="119">
        <f>M142</f>
        <v>1</v>
      </c>
      <c r="W140" s="191"/>
      <c r="X140" s="183"/>
      <c r="Y140" s="183"/>
      <c r="Z140" s="183"/>
      <c r="AA140" s="183"/>
      <c r="AB140" s="183"/>
      <c r="AC140" s="164"/>
      <c r="AD140" s="164"/>
      <c r="AE140" s="183"/>
      <c r="AF140" s="156"/>
    </row>
    <row r="141" spans="2:47" ht="27" customHeight="1">
      <c r="B141" s="317" t="s">
        <v>146</v>
      </c>
      <c r="C141" s="281"/>
      <c r="D141" s="281"/>
      <c r="E141" s="281"/>
      <c r="F141" s="276"/>
      <c r="G141" s="276"/>
      <c r="H141" s="276" t="s">
        <v>147</v>
      </c>
      <c r="I141" s="276"/>
      <c r="J141" s="276"/>
      <c r="K141" s="276"/>
      <c r="L141" s="276"/>
      <c r="M141" s="276"/>
      <c r="N141" s="276" t="s">
        <v>148</v>
      </c>
      <c r="O141" s="276"/>
      <c r="P141" s="276"/>
      <c r="Q141" s="276"/>
      <c r="R141" s="276"/>
      <c r="S141" s="276" t="s">
        <v>149</v>
      </c>
      <c r="T141" s="276"/>
      <c r="U141" s="282"/>
      <c r="V141" s="283"/>
      <c r="W141" s="191"/>
      <c r="X141" s="183"/>
      <c r="Y141" s="183"/>
      <c r="Z141" s="183"/>
      <c r="AA141" s="183"/>
      <c r="AB141" s="183"/>
      <c r="AC141" s="164"/>
      <c r="AD141" s="164"/>
      <c r="AE141" s="183"/>
      <c r="AF141" s="156"/>
    </row>
    <row r="142" spans="2:47" ht="61.05" customHeight="1">
      <c r="B142" s="256" t="s">
        <v>246</v>
      </c>
      <c r="C142" s="257"/>
      <c r="D142" s="257"/>
      <c r="E142" s="257"/>
      <c r="F142" s="258"/>
      <c r="G142" s="259"/>
      <c r="H142" s="241" t="s">
        <v>159</v>
      </c>
      <c r="I142" s="242"/>
      <c r="J142" s="242"/>
      <c r="K142" s="242"/>
      <c r="L142" s="66"/>
      <c r="M142" s="238">
        <f>IF(Y142&lt;2,1,IF(AC143=0,1,IF(Y142=2,2,IF(OR(Y142=6,Y142=7,Y142=8),3,IF(Y142=9,4,2)))))</f>
        <v>1</v>
      </c>
      <c r="N142" s="232"/>
      <c r="O142" s="233"/>
      <c r="P142" s="233"/>
      <c r="Q142" s="233"/>
      <c r="R142" s="234"/>
      <c r="S142" s="298"/>
      <c r="T142" s="299"/>
      <c r="U142" s="299"/>
      <c r="V142" s="300"/>
      <c r="W142" s="191"/>
      <c r="X142" s="183">
        <f>IF(AC142=1,2,IF(H142="a. No",0,1))</f>
        <v>0</v>
      </c>
      <c r="Y142" s="312">
        <f>SUM(AC142:AC152)</f>
        <v>0</v>
      </c>
      <c r="Z142" s="182">
        <f>VLOOKUP(H142,RefOPI!O5:P7,2)</f>
        <v>0</v>
      </c>
      <c r="AA142" s="182">
        <f>Z142</f>
        <v>0</v>
      </c>
      <c r="AB142" s="183">
        <f>AA142</f>
        <v>0</v>
      </c>
      <c r="AC142" s="183">
        <f>AB142</f>
        <v>0</v>
      </c>
      <c r="AD142" s="164"/>
      <c r="AE142" s="183"/>
      <c r="AF142" s="156"/>
    </row>
    <row r="143" spans="2:47" s="65" customFormat="1" ht="28.95" customHeight="1">
      <c r="B143" s="256" t="s">
        <v>247</v>
      </c>
      <c r="C143" s="257"/>
      <c r="D143" s="257"/>
      <c r="E143" s="257"/>
      <c r="F143" s="258"/>
      <c r="G143" s="259"/>
      <c r="H143" s="241"/>
      <c r="I143" s="242"/>
      <c r="J143" s="242"/>
      <c r="K143" s="242"/>
      <c r="L143" s="66"/>
      <c r="M143" s="239"/>
      <c r="N143" s="232"/>
      <c r="O143" s="233"/>
      <c r="P143" s="233"/>
      <c r="Q143" s="233"/>
      <c r="R143" s="234"/>
      <c r="S143" s="301"/>
      <c r="T143" s="302"/>
      <c r="U143" s="302"/>
      <c r="V143" s="303"/>
      <c r="W143" s="191"/>
      <c r="X143" s="183"/>
      <c r="Y143" s="312"/>
      <c r="Z143" s="182"/>
      <c r="AA143" s="217">
        <f>IF(AND(Z144=2,Z145=2,Z146=2),1,0)</f>
        <v>0</v>
      </c>
      <c r="AB143" s="217">
        <f>AA143</f>
        <v>0</v>
      </c>
      <c r="AC143" s="217">
        <f>IF(AC142=0,0,AB143)</f>
        <v>0</v>
      </c>
      <c r="AD143" s="164"/>
      <c r="AE143" s="183"/>
      <c r="AF143" s="156"/>
      <c r="AG143" s="154"/>
      <c r="AH143" s="166"/>
      <c r="AI143" s="166"/>
      <c r="AJ143" s="166"/>
      <c r="AK143" s="167"/>
      <c r="AL143" s="152"/>
      <c r="AM143" s="152"/>
      <c r="AN143" s="152"/>
      <c r="AO143" s="152"/>
      <c r="AP143" s="152"/>
      <c r="AQ143" s="152"/>
      <c r="AR143" s="152"/>
      <c r="AS143" s="152"/>
      <c r="AT143" s="153"/>
      <c r="AU143" s="153"/>
    </row>
    <row r="144" spans="2:47" s="65" customFormat="1" ht="28.95" customHeight="1">
      <c r="B144" s="267" t="s">
        <v>194</v>
      </c>
      <c r="C144" s="262" t="s">
        <v>248</v>
      </c>
      <c r="D144" s="262"/>
      <c r="E144" s="262"/>
      <c r="F144" s="263">
        <f>Z144</f>
        <v>0</v>
      </c>
      <c r="G144" s="264"/>
      <c r="H144" s="241" t="s">
        <v>159</v>
      </c>
      <c r="I144" s="242"/>
      <c r="J144" s="242"/>
      <c r="K144" s="242"/>
      <c r="L144" s="66"/>
      <c r="M144" s="239"/>
      <c r="N144" s="232"/>
      <c r="O144" s="233"/>
      <c r="P144" s="233"/>
      <c r="Q144" s="233"/>
      <c r="R144" s="234"/>
      <c r="S144" s="301"/>
      <c r="T144" s="302"/>
      <c r="U144" s="302"/>
      <c r="V144" s="303"/>
      <c r="W144" s="191"/>
      <c r="X144" s="183"/>
      <c r="Y144" s="312"/>
      <c r="Z144" s="182">
        <f>VLOOKUP(H144,RefOPI!O10:P11,2)</f>
        <v>0</v>
      </c>
      <c r="AA144" s="217"/>
      <c r="AB144" s="217"/>
      <c r="AC144" s="217"/>
      <c r="AD144" s="164"/>
      <c r="AE144" s="183"/>
      <c r="AF144" s="156"/>
      <c r="AG144" s="154"/>
      <c r="AH144" s="166"/>
      <c r="AI144" s="166"/>
      <c r="AJ144" s="166"/>
      <c r="AK144" s="167"/>
      <c r="AL144" s="152"/>
      <c r="AM144" s="152"/>
      <c r="AN144" s="152"/>
      <c r="AO144" s="152"/>
      <c r="AP144" s="152"/>
      <c r="AQ144" s="152"/>
      <c r="AR144" s="152"/>
      <c r="AS144" s="152"/>
      <c r="AT144" s="153"/>
      <c r="AU144" s="153"/>
    </row>
    <row r="145" spans="2:47" s="65" customFormat="1" ht="43.95" customHeight="1">
      <c r="B145" s="268"/>
      <c r="C145" s="262" t="s">
        <v>249</v>
      </c>
      <c r="D145" s="262"/>
      <c r="E145" s="262"/>
      <c r="F145" s="263">
        <f>Z145</f>
        <v>0</v>
      </c>
      <c r="G145" s="264"/>
      <c r="H145" s="241" t="s">
        <v>159</v>
      </c>
      <c r="I145" s="242"/>
      <c r="J145" s="242"/>
      <c r="K145" s="242"/>
      <c r="L145" s="66"/>
      <c r="M145" s="239"/>
      <c r="N145" s="232"/>
      <c r="O145" s="233"/>
      <c r="P145" s="233"/>
      <c r="Q145" s="233"/>
      <c r="R145" s="234"/>
      <c r="S145" s="301"/>
      <c r="T145" s="302"/>
      <c r="U145" s="302"/>
      <c r="V145" s="303"/>
      <c r="W145" s="191"/>
      <c r="X145" s="183"/>
      <c r="Y145" s="312"/>
      <c r="Z145" s="182">
        <f>VLOOKUP(H145,RefOPI!O10:P11,2)</f>
        <v>0</v>
      </c>
      <c r="AA145" s="217"/>
      <c r="AB145" s="217"/>
      <c r="AC145" s="217"/>
      <c r="AD145" s="164"/>
      <c r="AE145" s="183"/>
      <c r="AF145" s="156"/>
      <c r="AG145" s="154"/>
      <c r="AH145" s="166"/>
      <c r="AI145" s="166"/>
      <c r="AJ145" s="166"/>
      <c r="AK145" s="167"/>
      <c r="AL145" s="152"/>
      <c r="AM145" s="152"/>
      <c r="AN145" s="152"/>
      <c r="AO145" s="152"/>
      <c r="AP145" s="152"/>
      <c r="AQ145" s="152"/>
      <c r="AR145" s="152"/>
      <c r="AS145" s="152"/>
      <c r="AT145" s="153"/>
      <c r="AU145" s="153"/>
    </row>
    <row r="146" spans="2:47" s="65" customFormat="1" ht="49.05" customHeight="1">
      <c r="B146" s="309"/>
      <c r="C146" s="262" t="s">
        <v>250</v>
      </c>
      <c r="D146" s="262"/>
      <c r="E146" s="262"/>
      <c r="F146" s="263">
        <f>Z146</f>
        <v>0</v>
      </c>
      <c r="G146" s="264"/>
      <c r="H146" s="241" t="s">
        <v>159</v>
      </c>
      <c r="I146" s="242"/>
      <c r="J146" s="242"/>
      <c r="K146" s="242"/>
      <c r="L146" s="66"/>
      <c r="M146" s="239"/>
      <c r="N146" s="232"/>
      <c r="O146" s="233"/>
      <c r="P146" s="233"/>
      <c r="Q146" s="233"/>
      <c r="R146" s="234"/>
      <c r="S146" s="301"/>
      <c r="T146" s="302"/>
      <c r="U146" s="302"/>
      <c r="V146" s="303"/>
      <c r="W146" s="191"/>
      <c r="X146" s="183"/>
      <c r="Y146" s="312"/>
      <c r="Z146" s="182">
        <f>VLOOKUP(H146,RefOPI!O10:P11,2)</f>
        <v>0</v>
      </c>
      <c r="AA146" s="217"/>
      <c r="AB146" s="217"/>
      <c r="AC146" s="217"/>
      <c r="AD146" s="164"/>
      <c r="AE146" s="183"/>
      <c r="AF146" s="156"/>
      <c r="AG146" s="154"/>
      <c r="AH146" s="166"/>
      <c r="AI146" s="166"/>
      <c r="AJ146" s="166"/>
      <c r="AK146" s="167"/>
      <c r="AL146" s="152"/>
      <c r="AM146" s="152"/>
      <c r="AN146" s="152"/>
      <c r="AO146" s="152"/>
      <c r="AP146" s="152"/>
      <c r="AQ146" s="152"/>
      <c r="AR146" s="152"/>
      <c r="AS146" s="152"/>
      <c r="AT146" s="153"/>
      <c r="AU146" s="153"/>
    </row>
    <row r="147" spans="2:47" s="65" customFormat="1" ht="78" customHeight="1">
      <c r="B147" s="256" t="s">
        <v>251</v>
      </c>
      <c r="C147" s="257"/>
      <c r="D147" s="257" t="s">
        <v>252</v>
      </c>
      <c r="E147" s="257"/>
      <c r="F147" s="310"/>
      <c r="G147" s="311"/>
      <c r="H147" s="241" t="s">
        <v>159</v>
      </c>
      <c r="I147" s="242"/>
      <c r="J147" s="242"/>
      <c r="K147" s="242"/>
      <c r="L147" s="66"/>
      <c r="M147" s="239"/>
      <c r="N147" s="232"/>
      <c r="O147" s="233"/>
      <c r="P147" s="233"/>
      <c r="Q147" s="233"/>
      <c r="R147" s="234"/>
      <c r="S147" s="301"/>
      <c r="T147" s="302"/>
      <c r="U147" s="302"/>
      <c r="V147" s="303"/>
      <c r="W147" s="191"/>
      <c r="X147" s="183"/>
      <c r="Y147" s="312"/>
      <c r="Z147" s="182">
        <f>VLOOKUP(H147,RefOPI!O14:P17,2)</f>
        <v>0</v>
      </c>
      <c r="AA147" s="182">
        <f>Z147</f>
        <v>0</v>
      </c>
      <c r="AB147" s="183">
        <f>IF(AB148=0,0,AA147)</f>
        <v>0</v>
      </c>
      <c r="AC147" s="183">
        <f>IF(AC142=0,0,AB147)</f>
        <v>0</v>
      </c>
      <c r="AD147" s="164"/>
      <c r="AE147" s="183"/>
      <c r="AF147" s="156"/>
      <c r="AG147" s="154"/>
      <c r="AH147" s="166"/>
      <c r="AI147" s="166"/>
      <c r="AJ147" s="166"/>
      <c r="AK147" s="167"/>
      <c r="AL147" s="152"/>
      <c r="AM147" s="152"/>
      <c r="AN147" s="152"/>
      <c r="AO147" s="152"/>
      <c r="AP147" s="152"/>
      <c r="AQ147" s="152"/>
      <c r="AR147" s="152"/>
      <c r="AS147" s="152"/>
      <c r="AT147" s="153"/>
      <c r="AU147" s="153"/>
    </row>
    <row r="148" spans="2:47" ht="45" customHeight="1">
      <c r="B148" s="267" t="s">
        <v>168</v>
      </c>
      <c r="C148" s="262" t="str">
        <f>VLOOKUP(H147,RefOPI!N20:O24,2)</f>
        <v>No Aplica</v>
      </c>
      <c r="D148" s="262"/>
      <c r="E148" s="262"/>
      <c r="F148" s="263" t="str">
        <f>X148</f>
        <v/>
      </c>
      <c r="G148" s="264"/>
      <c r="H148" s="241" t="s">
        <v>159</v>
      </c>
      <c r="I148" s="242"/>
      <c r="J148" s="242"/>
      <c r="K148" s="242"/>
      <c r="L148" s="66"/>
      <c r="M148" s="239"/>
      <c r="N148" s="232"/>
      <c r="O148" s="233"/>
      <c r="P148" s="233"/>
      <c r="Q148" s="233"/>
      <c r="R148" s="234"/>
      <c r="S148" s="301"/>
      <c r="T148" s="302"/>
      <c r="U148" s="302"/>
      <c r="V148" s="303"/>
      <c r="W148" s="191"/>
      <c r="X148" s="182" t="str">
        <f>IF(C148="No Aplica","",Z148)</f>
        <v/>
      </c>
      <c r="Y148" s="312"/>
      <c r="Z148" s="182">
        <f>VLOOKUP(H148,RefOPI!O32:P33,2)</f>
        <v>0</v>
      </c>
      <c r="AA148" s="182">
        <f>IF(Z148=2,1,0)</f>
        <v>0</v>
      </c>
      <c r="AB148" s="215">
        <f>IF(OR(AA148=1,AA149=1),1,0)</f>
        <v>0</v>
      </c>
      <c r="AC148" s="215">
        <f>IF(AC147=0,0,AB148)</f>
        <v>0</v>
      </c>
      <c r="AD148" s="164"/>
      <c r="AE148" s="183"/>
      <c r="AF148" s="156"/>
    </row>
    <row r="149" spans="2:47" ht="37.049999999999997" customHeight="1">
      <c r="B149" s="309"/>
      <c r="C149" s="262" t="str">
        <f>IF(C148="No Aplica",C148,"Otro (describir la evidencia en el recuadro de situación actual)")</f>
        <v>No Aplica</v>
      </c>
      <c r="D149" s="262"/>
      <c r="E149" s="262"/>
      <c r="F149" s="263" t="str">
        <f>X149</f>
        <v/>
      </c>
      <c r="G149" s="264"/>
      <c r="H149" s="241" t="s">
        <v>159</v>
      </c>
      <c r="I149" s="242"/>
      <c r="J149" s="242"/>
      <c r="K149" s="242"/>
      <c r="L149" s="66"/>
      <c r="M149" s="239"/>
      <c r="N149" s="232"/>
      <c r="O149" s="233"/>
      <c r="P149" s="233"/>
      <c r="Q149" s="233"/>
      <c r="R149" s="234"/>
      <c r="S149" s="301"/>
      <c r="T149" s="302"/>
      <c r="U149" s="302"/>
      <c r="V149" s="303"/>
      <c r="W149" s="191"/>
      <c r="X149" s="182" t="str">
        <f>IF(C148="No Aplica","",Z149)</f>
        <v/>
      </c>
      <c r="Y149" s="312"/>
      <c r="Z149" s="182">
        <f>VLOOKUP(H149,RefOPI!O32:P33,2)</f>
        <v>0</v>
      </c>
      <c r="AA149" s="182">
        <f>IF(Z149=2,1,0)</f>
        <v>0</v>
      </c>
      <c r="AB149" s="215"/>
      <c r="AC149" s="215"/>
      <c r="AD149" s="164"/>
      <c r="AE149" s="183"/>
      <c r="AF149" s="156"/>
    </row>
    <row r="150" spans="2:47" ht="70.05" customHeight="1">
      <c r="B150" s="256" t="s">
        <v>253</v>
      </c>
      <c r="C150" s="257"/>
      <c r="D150" s="257"/>
      <c r="E150" s="257"/>
      <c r="F150" s="258"/>
      <c r="G150" s="259"/>
      <c r="H150" s="241" t="s">
        <v>159</v>
      </c>
      <c r="I150" s="242"/>
      <c r="J150" s="242"/>
      <c r="K150" s="242"/>
      <c r="L150" s="66"/>
      <c r="M150" s="239"/>
      <c r="N150" s="232"/>
      <c r="O150" s="233"/>
      <c r="P150" s="233"/>
      <c r="Q150" s="233"/>
      <c r="R150" s="234"/>
      <c r="S150" s="301"/>
      <c r="T150" s="302"/>
      <c r="U150" s="302"/>
      <c r="V150" s="303"/>
      <c r="Y150" s="312"/>
      <c r="Z150" s="182">
        <f>VLOOKUP(H150,RefOPI!O28:P30,2)</f>
        <v>0</v>
      </c>
      <c r="AA150" s="182">
        <f>Z150</f>
        <v>0</v>
      </c>
      <c r="AB150" s="183">
        <f>IF(AB151=0,0,AA150)</f>
        <v>0</v>
      </c>
      <c r="AC150" s="181">
        <f>IF(AC142=0,0,AB150)</f>
        <v>0</v>
      </c>
      <c r="AE150" s="181"/>
    </row>
    <row r="151" spans="2:47" ht="45" customHeight="1">
      <c r="B151" s="267" t="s">
        <v>168</v>
      </c>
      <c r="C151" s="262" t="str">
        <f>VLOOKUP(H150,RefOPI!N35:O37,2)</f>
        <v>No Aplica</v>
      </c>
      <c r="D151" s="262"/>
      <c r="E151" s="262"/>
      <c r="F151" s="263" t="str">
        <f>X151</f>
        <v/>
      </c>
      <c r="G151" s="264"/>
      <c r="H151" s="241" t="s">
        <v>159</v>
      </c>
      <c r="I151" s="242"/>
      <c r="J151" s="242"/>
      <c r="K151" s="242"/>
      <c r="L151" s="66"/>
      <c r="M151" s="239"/>
      <c r="N151" s="232"/>
      <c r="O151" s="233"/>
      <c r="P151" s="233"/>
      <c r="Q151" s="233"/>
      <c r="R151" s="234"/>
      <c r="S151" s="301"/>
      <c r="T151" s="302"/>
      <c r="U151" s="302"/>
      <c r="V151" s="303"/>
      <c r="W151" s="191"/>
      <c r="X151" s="182" t="str">
        <f>IF(C151="No Aplica","",Z151)</f>
        <v/>
      </c>
      <c r="Y151" s="312"/>
      <c r="Z151" s="182">
        <f>VLOOKUP(H151,RefOPI!O32:P33,2)</f>
        <v>0</v>
      </c>
      <c r="AA151" s="182">
        <f>IF(Z151=2,1,0)</f>
        <v>0</v>
      </c>
      <c r="AB151" s="215">
        <f>IF(OR(AA151=1,AA152=1),1,0)</f>
        <v>0</v>
      </c>
      <c r="AC151" s="215">
        <f>IF(AC150=0,0,AB151)</f>
        <v>0</v>
      </c>
      <c r="AD151" s="164"/>
      <c r="AE151" s="183"/>
      <c r="AF151" s="156"/>
    </row>
    <row r="152" spans="2:47" ht="37.049999999999997" customHeight="1">
      <c r="B152" s="309"/>
      <c r="C152" s="262" t="str">
        <f>IF(C151="No Aplica",C151,"Otro (describir la evidencia en el recuadro de situación actual)")</f>
        <v>No Aplica</v>
      </c>
      <c r="D152" s="262"/>
      <c r="E152" s="262"/>
      <c r="F152" s="263" t="str">
        <f>X152</f>
        <v/>
      </c>
      <c r="G152" s="264"/>
      <c r="H152" s="241" t="s">
        <v>159</v>
      </c>
      <c r="I152" s="242"/>
      <c r="J152" s="242"/>
      <c r="K152" s="242"/>
      <c r="L152" s="66"/>
      <c r="M152" s="240"/>
      <c r="N152" s="232"/>
      <c r="O152" s="233"/>
      <c r="P152" s="233"/>
      <c r="Q152" s="233"/>
      <c r="R152" s="234"/>
      <c r="S152" s="304"/>
      <c r="T152" s="305"/>
      <c r="U152" s="305"/>
      <c r="V152" s="306"/>
      <c r="W152" s="191"/>
      <c r="X152" s="182" t="str">
        <f>IF(C151="No Aplica","",Z152)</f>
        <v/>
      </c>
      <c r="Y152" s="312"/>
      <c r="Z152" s="182">
        <f>VLOOKUP(H152,RefOPI!O32:P33,2)</f>
        <v>0</v>
      </c>
      <c r="AA152" s="182">
        <f>IF(Z152=2,1,0)</f>
        <v>0</v>
      </c>
      <c r="AB152" s="215"/>
      <c r="AC152" s="215"/>
      <c r="AD152" s="164"/>
      <c r="AE152" s="183"/>
      <c r="AF152" s="156"/>
    </row>
    <row r="153" spans="2:47" s="65" customFormat="1" ht="19.05" customHeight="1">
      <c r="B153" s="247" t="s">
        <v>150</v>
      </c>
      <c r="C153" s="248"/>
      <c r="D153" s="248"/>
      <c r="E153" s="248"/>
      <c r="F153" s="248"/>
      <c r="G153" s="249"/>
      <c r="H153" s="231" t="s">
        <v>170</v>
      </c>
      <c r="I153" s="231"/>
      <c r="J153" s="231"/>
      <c r="K153" s="231"/>
      <c r="L153" s="231"/>
      <c r="M153" s="231" t="s">
        <v>171</v>
      </c>
      <c r="N153" s="231"/>
      <c r="O153" s="231"/>
      <c r="P153" s="231"/>
      <c r="Q153" s="231" t="s">
        <v>172</v>
      </c>
      <c r="R153" s="231"/>
      <c r="S153" s="231"/>
      <c r="T153" s="231" t="s">
        <v>173</v>
      </c>
      <c r="U153" s="231"/>
      <c r="V153" s="288"/>
      <c r="W153" s="62"/>
      <c r="X153" s="158"/>
      <c r="Y153" s="158"/>
      <c r="Z153" s="181"/>
      <c r="AA153" s="181"/>
      <c r="AB153" s="181"/>
      <c r="AC153" s="160"/>
      <c r="AD153" s="160"/>
      <c r="AE153" s="181"/>
      <c r="AF153" s="155"/>
      <c r="AG153" s="154"/>
      <c r="AH153" s="166"/>
      <c r="AI153" s="166"/>
      <c r="AJ153" s="166"/>
      <c r="AK153" s="167"/>
      <c r="AL153" s="152"/>
      <c r="AM153" s="152"/>
      <c r="AN153" s="152"/>
      <c r="AO153" s="152"/>
      <c r="AP153" s="152"/>
      <c r="AQ153" s="152"/>
      <c r="AR153" s="152"/>
      <c r="AS153" s="152"/>
      <c r="AT153" s="153"/>
      <c r="AU153" s="153"/>
    </row>
    <row r="154" spans="2:47" s="65" customFormat="1" ht="39" customHeight="1">
      <c r="B154" s="243" t="s">
        <v>254</v>
      </c>
      <c r="C154" s="244"/>
      <c r="D154" s="244"/>
      <c r="E154" s="244"/>
      <c r="F154" s="269">
        <f>X142</f>
        <v>0</v>
      </c>
      <c r="G154" s="246"/>
      <c r="H154" s="270" t="s">
        <v>255</v>
      </c>
      <c r="I154" s="270"/>
      <c r="J154" s="270"/>
      <c r="K154" s="270"/>
      <c r="L154" s="270"/>
      <c r="M154" s="270" t="s">
        <v>256</v>
      </c>
      <c r="N154" s="270"/>
      <c r="O154" s="270"/>
      <c r="P154" s="270"/>
      <c r="Q154" s="270" t="s">
        <v>257</v>
      </c>
      <c r="R154" s="270"/>
      <c r="S154" s="270"/>
      <c r="T154" s="270" t="s">
        <v>258</v>
      </c>
      <c r="U154" s="270"/>
      <c r="V154" s="284"/>
      <c r="W154" s="62"/>
      <c r="X154" s="158"/>
      <c r="Y154" s="158"/>
      <c r="Z154" s="181"/>
      <c r="AA154" s="181"/>
      <c r="AB154" s="181"/>
      <c r="AC154" s="160"/>
      <c r="AD154" s="160"/>
      <c r="AE154" s="181"/>
      <c r="AF154" s="155"/>
      <c r="AG154" s="154"/>
      <c r="AH154" s="166"/>
      <c r="AI154" s="166"/>
      <c r="AJ154" s="166"/>
      <c r="AK154" s="167"/>
      <c r="AL154" s="152"/>
      <c r="AM154" s="152"/>
      <c r="AN154" s="152"/>
      <c r="AO154" s="152"/>
      <c r="AP154" s="152"/>
      <c r="AQ154" s="152"/>
      <c r="AR154" s="152"/>
      <c r="AS154" s="152"/>
      <c r="AT154" s="153"/>
      <c r="AU154" s="153"/>
    </row>
    <row r="155" spans="2:47" s="65" customFormat="1" ht="39" customHeight="1">
      <c r="B155" s="243" t="str">
        <f>IF(C148="No Aplica","",C148)</f>
        <v/>
      </c>
      <c r="C155" s="244"/>
      <c r="D155" s="244"/>
      <c r="E155" s="244"/>
      <c r="F155" s="269" t="str">
        <f>F148</f>
        <v/>
      </c>
      <c r="G155" s="246"/>
      <c r="H155" s="270"/>
      <c r="I155" s="270"/>
      <c r="J155" s="270"/>
      <c r="K155" s="270"/>
      <c r="L155" s="270"/>
      <c r="M155" s="270"/>
      <c r="N155" s="270"/>
      <c r="O155" s="270"/>
      <c r="P155" s="270"/>
      <c r="Q155" s="270"/>
      <c r="R155" s="270"/>
      <c r="S155" s="270"/>
      <c r="T155" s="270"/>
      <c r="U155" s="270"/>
      <c r="V155" s="284"/>
      <c r="W155" s="62"/>
      <c r="X155" s="158"/>
      <c r="Y155" s="158"/>
      <c r="Z155" s="181"/>
      <c r="AA155" s="181"/>
      <c r="AB155" s="181"/>
      <c r="AC155" s="160"/>
      <c r="AD155" s="160"/>
      <c r="AE155" s="181"/>
      <c r="AF155" s="155"/>
      <c r="AG155" s="154"/>
      <c r="AH155" s="166"/>
      <c r="AI155" s="166"/>
      <c r="AJ155" s="166"/>
      <c r="AK155" s="167"/>
      <c r="AL155" s="152"/>
      <c r="AM155" s="152"/>
      <c r="AN155" s="152"/>
      <c r="AO155" s="152"/>
      <c r="AP155" s="152"/>
      <c r="AQ155" s="152"/>
      <c r="AR155" s="152"/>
      <c r="AS155" s="152"/>
      <c r="AT155" s="153"/>
      <c r="AU155" s="153"/>
    </row>
    <row r="156" spans="2:47" s="65" customFormat="1" ht="49.95" customHeight="1">
      <c r="B156" s="243" t="str">
        <f>IF(Z150=0,"",C151)</f>
        <v/>
      </c>
      <c r="C156" s="244"/>
      <c r="D156" s="244"/>
      <c r="E156" s="244"/>
      <c r="F156" s="269" t="str">
        <f>F151</f>
        <v/>
      </c>
      <c r="G156" s="246"/>
      <c r="H156" s="270"/>
      <c r="I156" s="270"/>
      <c r="J156" s="270"/>
      <c r="K156" s="270"/>
      <c r="L156" s="270"/>
      <c r="M156" s="270"/>
      <c r="N156" s="270"/>
      <c r="O156" s="270"/>
      <c r="P156" s="270"/>
      <c r="Q156" s="270"/>
      <c r="R156" s="270"/>
      <c r="S156" s="270"/>
      <c r="T156" s="270"/>
      <c r="U156" s="270"/>
      <c r="V156" s="284"/>
      <c r="W156" s="62"/>
      <c r="X156" s="158"/>
      <c r="Y156" s="158"/>
      <c r="Z156" s="181"/>
      <c r="AA156" s="181"/>
      <c r="AB156" s="181"/>
      <c r="AC156" s="160"/>
      <c r="AD156" s="160"/>
      <c r="AE156" s="181"/>
      <c r="AF156" s="155"/>
      <c r="AG156" s="154"/>
      <c r="AH156" s="166"/>
      <c r="AI156" s="166"/>
      <c r="AJ156" s="166"/>
      <c r="AK156" s="167"/>
      <c r="AL156" s="152"/>
      <c r="AM156" s="152"/>
      <c r="AN156" s="152"/>
      <c r="AO156" s="152"/>
      <c r="AP156" s="152"/>
      <c r="AQ156" s="152"/>
      <c r="AR156" s="152"/>
      <c r="AS156" s="152"/>
      <c r="AT156" s="153"/>
      <c r="AU156" s="153"/>
    </row>
    <row r="157" spans="2:47" s="65" customFormat="1" ht="49.95" customHeight="1" thickBot="1">
      <c r="B157" s="289"/>
      <c r="C157" s="290"/>
      <c r="D157" s="290"/>
      <c r="E157" s="290"/>
      <c r="F157" s="277"/>
      <c r="G157" s="278"/>
      <c r="H157" s="271"/>
      <c r="I157" s="271"/>
      <c r="J157" s="271"/>
      <c r="K157" s="271"/>
      <c r="L157" s="271"/>
      <c r="M157" s="271"/>
      <c r="N157" s="271"/>
      <c r="O157" s="271"/>
      <c r="P157" s="271"/>
      <c r="Q157" s="271"/>
      <c r="R157" s="271"/>
      <c r="S157" s="271"/>
      <c r="T157" s="271"/>
      <c r="U157" s="271"/>
      <c r="V157" s="285"/>
      <c r="W157" s="62"/>
      <c r="X157" s="158"/>
      <c r="Y157" s="158"/>
      <c r="Z157" s="181"/>
      <c r="AA157" s="181"/>
      <c r="AB157" s="181"/>
      <c r="AC157" s="160"/>
      <c r="AD157" s="160"/>
      <c r="AE157" s="181"/>
      <c r="AF157" s="155"/>
      <c r="AG157" s="154"/>
      <c r="AH157" s="166"/>
      <c r="AI157" s="166"/>
      <c r="AJ157" s="166"/>
      <c r="AK157" s="167"/>
      <c r="AL157" s="152"/>
      <c r="AM157" s="152"/>
      <c r="AN157" s="152"/>
      <c r="AO157" s="152"/>
      <c r="AP157" s="152"/>
      <c r="AQ157" s="152"/>
      <c r="AR157" s="152"/>
      <c r="AS157" s="152"/>
      <c r="AT157" s="153"/>
      <c r="AU157" s="153"/>
    </row>
    <row r="158" spans="2:47" s="65" customFormat="1" ht="15" thickBot="1">
      <c r="B158" s="61"/>
      <c r="C158" s="61"/>
      <c r="D158" s="61"/>
      <c r="E158" s="61"/>
      <c r="F158" s="61"/>
      <c r="G158" s="61"/>
      <c r="H158" s="61"/>
      <c r="I158" s="61"/>
      <c r="J158" s="61"/>
      <c r="K158" s="61"/>
      <c r="L158" s="61"/>
      <c r="M158" s="61"/>
      <c r="N158" s="61"/>
      <c r="O158" s="61"/>
      <c r="P158" s="61"/>
      <c r="Q158" s="61"/>
      <c r="R158" s="61"/>
      <c r="S158" s="61"/>
      <c r="T158" s="60"/>
      <c r="U158" s="60"/>
      <c r="V158" s="60"/>
      <c r="W158" s="62"/>
      <c r="X158" s="158"/>
      <c r="Y158" s="158"/>
      <c r="Z158" s="181"/>
      <c r="AA158" s="181"/>
      <c r="AB158" s="181"/>
      <c r="AC158" s="160"/>
      <c r="AD158" s="160"/>
      <c r="AE158" s="181"/>
      <c r="AF158" s="155"/>
      <c r="AG158" s="154"/>
      <c r="AH158" s="166"/>
      <c r="AI158" s="166"/>
      <c r="AJ158" s="166"/>
      <c r="AK158" s="167"/>
      <c r="AL158" s="152"/>
      <c r="AM158" s="152"/>
      <c r="AN158" s="152"/>
      <c r="AO158" s="152"/>
      <c r="AP158" s="152"/>
      <c r="AQ158" s="152"/>
      <c r="AR158" s="152"/>
      <c r="AS158" s="152"/>
      <c r="AT158" s="153"/>
      <c r="AU158" s="153"/>
    </row>
    <row r="159" spans="2:47" s="65" customFormat="1" ht="30" customHeight="1">
      <c r="B159" s="250" t="s">
        <v>259</v>
      </c>
      <c r="C159" s="251"/>
      <c r="D159" s="251"/>
      <c r="E159" s="251"/>
      <c r="F159" s="227" t="s">
        <v>453</v>
      </c>
      <c r="G159" s="227"/>
      <c r="H159" s="227"/>
      <c r="I159" s="227"/>
      <c r="J159" s="227"/>
      <c r="K159" s="227"/>
      <c r="L159" s="227"/>
      <c r="M159" s="227"/>
      <c r="N159" s="227"/>
      <c r="O159" s="227"/>
      <c r="P159" s="227"/>
      <c r="Q159" s="227"/>
      <c r="R159" s="227"/>
      <c r="S159" s="227"/>
      <c r="T159" s="228"/>
      <c r="U159" s="286" t="s">
        <v>156</v>
      </c>
      <c r="V159" s="287"/>
      <c r="W159" s="176"/>
      <c r="X159" s="182"/>
      <c r="Y159" s="182"/>
      <c r="Z159" s="182"/>
      <c r="AA159" s="182"/>
      <c r="AB159" s="182"/>
      <c r="AC159" s="164"/>
      <c r="AD159" s="164"/>
      <c r="AE159" s="182"/>
      <c r="AF159" s="157"/>
      <c r="AG159" s="154"/>
      <c r="AH159" s="166"/>
      <c r="AI159" s="166"/>
      <c r="AJ159" s="166"/>
      <c r="AK159" s="167"/>
      <c r="AL159" s="152"/>
      <c r="AM159" s="152"/>
      <c r="AN159" s="152"/>
      <c r="AO159" s="152"/>
      <c r="AP159" s="152"/>
      <c r="AQ159" s="152"/>
      <c r="AR159" s="152"/>
      <c r="AS159" s="152"/>
      <c r="AT159" s="153"/>
      <c r="AU159" s="153"/>
    </row>
    <row r="160" spans="2:47" s="65" customFormat="1" ht="22.95" customHeight="1">
      <c r="B160" s="252"/>
      <c r="C160" s="253"/>
      <c r="D160" s="253"/>
      <c r="E160" s="253"/>
      <c r="F160" s="229"/>
      <c r="G160" s="229"/>
      <c r="H160" s="229"/>
      <c r="I160" s="229"/>
      <c r="J160" s="229"/>
      <c r="K160" s="229"/>
      <c r="L160" s="229"/>
      <c r="M160" s="229"/>
      <c r="N160" s="229"/>
      <c r="O160" s="229"/>
      <c r="P160" s="229"/>
      <c r="Q160" s="229"/>
      <c r="R160" s="229"/>
      <c r="S160" s="229"/>
      <c r="T160" s="230"/>
      <c r="U160" s="117">
        <f>V160</f>
        <v>1</v>
      </c>
      <c r="V160" s="119">
        <f>M162</f>
        <v>1</v>
      </c>
      <c r="W160" s="176"/>
      <c r="X160" s="182"/>
      <c r="Y160" s="182"/>
      <c r="Z160" s="182"/>
      <c r="AA160" s="182"/>
      <c r="AB160" s="182"/>
      <c r="AC160" s="164"/>
      <c r="AD160" s="164"/>
      <c r="AE160" s="182"/>
      <c r="AF160" s="157"/>
      <c r="AG160" s="154"/>
      <c r="AH160" s="166"/>
      <c r="AI160" s="166"/>
      <c r="AJ160" s="166"/>
      <c r="AK160" s="167"/>
      <c r="AL160" s="152"/>
      <c r="AM160" s="152"/>
      <c r="AN160" s="152"/>
      <c r="AO160" s="152"/>
      <c r="AP160" s="152"/>
      <c r="AQ160" s="152"/>
      <c r="AR160" s="152"/>
      <c r="AS160" s="152"/>
      <c r="AT160" s="153"/>
      <c r="AU160" s="153"/>
    </row>
    <row r="161" spans="2:47" s="65" customFormat="1" ht="27" customHeight="1">
      <c r="B161" s="279" t="s">
        <v>146</v>
      </c>
      <c r="C161" s="280"/>
      <c r="D161" s="280"/>
      <c r="E161" s="280"/>
      <c r="F161" s="280"/>
      <c r="G161" s="281"/>
      <c r="H161" s="276" t="s">
        <v>147</v>
      </c>
      <c r="I161" s="276"/>
      <c r="J161" s="276"/>
      <c r="K161" s="276"/>
      <c r="L161" s="276"/>
      <c r="M161" s="276"/>
      <c r="N161" s="276" t="s">
        <v>148</v>
      </c>
      <c r="O161" s="276"/>
      <c r="P161" s="276"/>
      <c r="Q161" s="276"/>
      <c r="R161" s="276"/>
      <c r="S161" s="276" t="s">
        <v>149</v>
      </c>
      <c r="T161" s="276"/>
      <c r="U161" s="282"/>
      <c r="V161" s="283"/>
      <c r="W161" s="191"/>
      <c r="X161" s="183"/>
      <c r="Y161" s="183"/>
      <c r="Z161" s="183"/>
      <c r="AA161" s="183"/>
      <c r="AB161" s="183"/>
      <c r="AC161" s="164"/>
      <c r="AD161" s="164"/>
      <c r="AE161" s="183"/>
      <c r="AF161" s="156"/>
      <c r="AG161" s="154"/>
      <c r="AH161" s="166"/>
      <c r="AI161" s="166"/>
      <c r="AJ161" s="166"/>
      <c r="AK161" s="167"/>
      <c r="AL161" s="152"/>
      <c r="AM161" s="152"/>
      <c r="AN161" s="152"/>
      <c r="AO161" s="152"/>
      <c r="AP161" s="152"/>
      <c r="AQ161" s="152"/>
      <c r="AR161" s="152"/>
      <c r="AS161" s="152"/>
      <c r="AT161" s="153"/>
      <c r="AU161" s="153"/>
    </row>
    <row r="162" spans="2:47" s="65" customFormat="1" ht="67.05" customHeight="1">
      <c r="B162" s="256" t="s">
        <v>260</v>
      </c>
      <c r="C162" s="257"/>
      <c r="D162" s="257"/>
      <c r="E162" s="257"/>
      <c r="F162" s="291"/>
      <c r="G162" s="292"/>
      <c r="H162" s="293" t="s">
        <v>159</v>
      </c>
      <c r="I162" s="294"/>
      <c r="J162" s="294"/>
      <c r="K162" s="294"/>
      <c r="L162" s="66"/>
      <c r="M162" s="238">
        <f>IF(Y162&lt;6,1,IF(AC167=0,1,IF(Y162=6,2,IF(AND(Y162=7,AC167=0),2,IF(Y162=9,3,IF(Y162=10,4,2))))))</f>
        <v>1</v>
      </c>
      <c r="N162" s="295"/>
      <c r="O162" s="296"/>
      <c r="P162" s="296"/>
      <c r="Q162" s="296"/>
      <c r="R162" s="297"/>
      <c r="S162" s="298"/>
      <c r="T162" s="299"/>
      <c r="U162" s="299"/>
      <c r="V162" s="300"/>
      <c r="W162" s="191"/>
      <c r="X162" s="183"/>
      <c r="Y162" s="312">
        <f>SUM(AB162:AB169)</f>
        <v>0</v>
      </c>
      <c r="Z162" s="182">
        <f>VLOOKUP(H162,RefOPI!O64:P68,2)</f>
        <v>0</v>
      </c>
      <c r="AA162" s="183">
        <f>Z162</f>
        <v>0</v>
      </c>
      <c r="AB162" s="183">
        <f>AA162</f>
        <v>0</v>
      </c>
      <c r="AC162" s="183">
        <f>AB162</f>
        <v>0</v>
      </c>
      <c r="AD162" s="164"/>
      <c r="AE162" s="183"/>
      <c r="AF162" s="156"/>
      <c r="AG162" s="154"/>
      <c r="AH162" s="166"/>
      <c r="AI162" s="166"/>
      <c r="AJ162" s="166"/>
      <c r="AK162" s="167"/>
      <c r="AL162" s="152"/>
      <c r="AM162" s="152"/>
      <c r="AN162" s="152"/>
      <c r="AO162" s="152"/>
      <c r="AP162" s="152"/>
      <c r="AQ162" s="152"/>
      <c r="AR162" s="152"/>
      <c r="AS162" s="152"/>
      <c r="AT162" s="153"/>
      <c r="AU162" s="153"/>
    </row>
    <row r="163" spans="2:47" ht="45" customHeight="1">
      <c r="B163" s="267" t="s">
        <v>168</v>
      </c>
      <c r="C163" s="262" t="str">
        <f>VLOOKUP(H162,RefOPI!N70:O74,2)</f>
        <v>No Aplica</v>
      </c>
      <c r="D163" s="262"/>
      <c r="E163" s="262"/>
      <c r="F163" s="263" t="str">
        <f>X163</f>
        <v/>
      </c>
      <c r="G163" s="264"/>
      <c r="H163" s="241" t="s">
        <v>159</v>
      </c>
      <c r="I163" s="242"/>
      <c r="J163" s="242"/>
      <c r="K163" s="242"/>
      <c r="L163" s="66"/>
      <c r="M163" s="239"/>
      <c r="N163" s="232"/>
      <c r="O163" s="233"/>
      <c r="P163" s="233"/>
      <c r="Q163" s="233"/>
      <c r="R163" s="234"/>
      <c r="S163" s="301"/>
      <c r="T163" s="302"/>
      <c r="U163" s="302"/>
      <c r="V163" s="303"/>
      <c r="W163" s="191"/>
      <c r="X163" s="182" t="str">
        <f>IF(C163="No Aplica","",Z163)</f>
        <v/>
      </c>
      <c r="Y163" s="312"/>
      <c r="Z163" s="182">
        <f>VLOOKUP(H163,RefOPI!O32:P33,2)</f>
        <v>0</v>
      </c>
      <c r="AA163" s="182">
        <f>IF(OR(AB162=1,Z163=0),0,1)</f>
        <v>0</v>
      </c>
      <c r="AB163" s="215">
        <f>IF(AC162=0,0,IF(OR(AA163=1,AA164=1,AA165=1),1,0))</f>
        <v>0</v>
      </c>
      <c r="AC163" s="215">
        <f>AB163</f>
        <v>0</v>
      </c>
      <c r="AD163" s="164"/>
      <c r="AE163" s="183"/>
      <c r="AF163" s="156"/>
    </row>
    <row r="164" spans="2:47" ht="61.95" customHeight="1">
      <c r="B164" s="268"/>
      <c r="C164" s="262" t="str">
        <f>VLOOKUP(H162,RefOPI!N76:O80,2)</f>
        <v>No Aplica</v>
      </c>
      <c r="D164" s="262"/>
      <c r="E164" s="262"/>
      <c r="F164" s="263" t="str">
        <f>X164</f>
        <v/>
      </c>
      <c r="G164" s="264"/>
      <c r="H164" s="241" t="s">
        <v>159</v>
      </c>
      <c r="I164" s="242"/>
      <c r="J164" s="242"/>
      <c r="K164" s="242"/>
      <c r="L164" s="66"/>
      <c r="M164" s="239"/>
      <c r="N164" s="232"/>
      <c r="O164" s="233"/>
      <c r="P164" s="233"/>
      <c r="Q164" s="233"/>
      <c r="R164" s="234"/>
      <c r="S164" s="301"/>
      <c r="T164" s="302"/>
      <c r="U164" s="302"/>
      <c r="V164" s="303"/>
      <c r="W164" s="191"/>
      <c r="X164" s="182" t="str">
        <f>IF(C164="No Aplica","",Z164)</f>
        <v/>
      </c>
      <c r="Y164" s="312"/>
      <c r="Z164" s="182">
        <f>VLOOKUP(H164,RefOPI!O32:P33,2)</f>
        <v>0</v>
      </c>
      <c r="AA164" s="182">
        <f>IF(OR(AB162=1,Z164=0),0,1)</f>
        <v>0</v>
      </c>
      <c r="AB164" s="215"/>
      <c r="AC164" s="215"/>
      <c r="AD164" s="164"/>
      <c r="AE164" s="183"/>
      <c r="AF164" s="156"/>
    </row>
    <row r="165" spans="2:47" ht="37.049999999999997" customHeight="1">
      <c r="B165" s="309"/>
      <c r="C165" s="262" t="str">
        <f>IF(C163="No Aplica",C163,"Otro (describir la evidencia en el recuadro de situación actual)")</f>
        <v>No Aplica</v>
      </c>
      <c r="D165" s="262"/>
      <c r="E165" s="262"/>
      <c r="F165" s="263" t="str">
        <f>X165</f>
        <v/>
      </c>
      <c r="G165" s="264"/>
      <c r="H165" s="241" t="s">
        <v>159</v>
      </c>
      <c r="I165" s="242"/>
      <c r="J165" s="242"/>
      <c r="K165" s="242"/>
      <c r="L165" s="66"/>
      <c r="M165" s="239"/>
      <c r="N165" s="232"/>
      <c r="O165" s="233"/>
      <c r="P165" s="233"/>
      <c r="Q165" s="233"/>
      <c r="R165" s="234"/>
      <c r="S165" s="301"/>
      <c r="T165" s="302"/>
      <c r="U165" s="302"/>
      <c r="V165" s="303"/>
      <c r="W165" s="191"/>
      <c r="X165" s="182" t="str">
        <f>IF(C163="No Aplica","",Z165)</f>
        <v/>
      </c>
      <c r="Y165" s="312"/>
      <c r="Z165" s="182">
        <f>VLOOKUP(H165,RefOPI!O32:P33,2)</f>
        <v>0</v>
      </c>
      <c r="AA165" s="182">
        <f>IF(OR(AB162=1,Z165=0),0,1)</f>
        <v>0</v>
      </c>
      <c r="AB165" s="215"/>
      <c r="AC165" s="215"/>
      <c r="AD165" s="164"/>
      <c r="AE165" s="183"/>
      <c r="AF165" s="156"/>
    </row>
    <row r="166" spans="2:47" s="65" customFormat="1" ht="67.95" customHeight="1">
      <c r="B166" s="256" t="s">
        <v>261</v>
      </c>
      <c r="C166" s="257"/>
      <c r="D166" s="257"/>
      <c r="E166" s="257"/>
      <c r="F166" s="307"/>
      <c r="G166" s="308"/>
      <c r="H166" s="293" t="s">
        <v>159</v>
      </c>
      <c r="I166" s="294"/>
      <c r="J166" s="294"/>
      <c r="K166" s="294"/>
      <c r="L166" s="66"/>
      <c r="M166" s="239"/>
      <c r="N166" s="232"/>
      <c r="O166" s="233"/>
      <c r="P166" s="233"/>
      <c r="Q166" s="233"/>
      <c r="R166" s="234"/>
      <c r="S166" s="301"/>
      <c r="T166" s="302"/>
      <c r="U166" s="302"/>
      <c r="V166" s="303"/>
      <c r="W166" s="191"/>
      <c r="X166" s="183"/>
      <c r="Y166" s="312"/>
      <c r="Z166" s="182">
        <f>VLOOKUP(H166,RefOPI!O84:P87,2)</f>
        <v>0</v>
      </c>
      <c r="AA166" s="182">
        <f>IF(AB163=0,0,Z166)</f>
        <v>0</v>
      </c>
      <c r="AB166" s="183">
        <f>AA166</f>
        <v>0</v>
      </c>
      <c r="AC166" s="183">
        <f>IF(AC167=0,0,AB166)</f>
        <v>0</v>
      </c>
      <c r="AD166" s="164"/>
      <c r="AE166" s="183"/>
      <c r="AF166" s="156"/>
      <c r="AG166" s="154"/>
      <c r="AH166" s="166"/>
      <c r="AI166" s="166"/>
      <c r="AJ166" s="166"/>
      <c r="AK166" s="167"/>
      <c r="AL166" s="152"/>
      <c r="AM166" s="152"/>
      <c r="AN166" s="152"/>
      <c r="AO166" s="152"/>
      <c r="AP166" s="152"/>
      <c r="AQ166" s="152"/>
      <c r="AR166" s="152"/>
      <c r="AS166" s="152"/>
      <c r="AT166" s="153"/>
      <c r="AU166" s="153"/>
    </row>
    <row r="167" spans="2:47" ht="75" customHeight="1">
      <c r="B167" s="267" t="s">
        <v>168</v>
      </c>
      <c r="C167" s="262" t="str">
        <f>VLOOKUP(H166,RefOPI!N89:O92,2)</f>
        <v>No Aplica</v>
      </c>
      <c r="D167" s="262"/>
      <c r="E167" s="262"/>
      <c r="F167" s="263" t="str">
        <f>X167</f>
        <v/>
      </c>
      <c r="G167" s="264"/>
      <c r="H167" s="241" t="s">
        <v>159</v>
      </c>
      <c r="I167" s="242"/>
      <c r="J167" s="242"/>
      <c r="K167" s="242"/>
      <c r="L167" s="66"/>
      <c r="M167" s="239"/>
      <c r="N167" s="232"/>
      <c r="O167" s="233"/>
      <c r="P167" s="233"/>
      <c r="Q167" s="233"/>
      <c r="R167" s="234"/>
      <c r="S167" s="301"/>
      <c r="T167" s="302"/>
      <c r="U167" s="302"/>
      <c r="V167" s="303"/>
      <c r="W167" s="191"/>
      <c r="X167" s="182" t="str">
        <f>IF(C167="No Aplica","",Z167)</f>
        <v/>
      </c>
      <c r="Y167" s="312"/>
      <c r="Z167" s="182">
        <f>VLOOKUP(H167,RefOPI!O32:P33,2)</f>
        <v>0</v>
      </c>
      <c r="AA167" s="182">
        <f>IF(OR(AB166=1,Z167=0),0,1)</f>
        <v>0</v>
      </c>
      <c r="AB167" s="215">
        <f>IF(AB166=0,0,IF(OR(AA167=1,AA168=1,AA169=1),1,0))</f>
        <v>0</v>
      </c>
      <c r="AC167" s="215">
        <f>AB167</f>
        <v>0</v>
      </c>
      <c r="AD167" s="164"/>
      <c r="AE167" s="183"/>
      <c r="AF167" s="156"/>
    </row>
    <row r="168" spans="2:47" ht="61.95" customHeight="1">
      <c r="B168" s="268"/>
      <c r="C168" s="262" t="str">
        <f>VLOOKUP(H166,RefOPI!N95:O98,2)</f>
        <v>No Aplica</v>
      </c>
      <c r="D168" s="262"/>
      <c r="E168" s="262"/>
      <c r="F168" s="263" t="str">
        <f>X168</f>
        <v/>
      </c>
      <c r="G168" s="264"/>
      <c r="H168" s="241" t="s">
        <v>159</v>
      </c>
      <c r="I168" s="242"/>
      <c r="J168" s="242"/>
      <c r="K168" s="242"/>
      <c r="L168" s="66"/>
      <c r="M168" s="239"/>
      <c r="N168" s="232"/>
      <c r="O168" s="233"/>
      <c r="P168" s="233"/>
      <c r="Q168" s="233"/>
      <c r="R168" s="234"/>
      <c r="S168" s="301"/>
      <c r="T168" s="302"/>
      <c r="U168" s="302"/>
      <c r="V168" s="303"/>
      <c r="W168" s="191"/>
      <c r="X168" s="182" t="str">
        <f>IF(C168="No Aplica","",Z168)</f>
        <v/>
      </c>
      <c r="Y168" s="312"/>
      <c r="Z168" s="182">
        <f>VLOOKUP(H168,RefOPI!O32:P33,2)</f>
        <v>0</v>
      </c>
      <c r="AA168" s="182">
        <f>IF(OR(AB166=1,Z168=0),0,1)</f>
        <v>0</v>
      </c>
      <c r="AB168" s="215"/>
      <c r="AC168" s="215"/>
      <c r="AD168" s="164"/>
      <c r="AE168" s="183"/>
      <c r="AF168" s="156"/>
    </row>
    <row r="169" spans="2:47" ht="37.049999999999997" customHeight="1">
      <c r="B169" s="309"/>
      <c r="C169" s="262" t="str">
        <f>IF(C167="No Aplica",C167,"Otro (describir la evidencia en el recuadro de situación actual)")</f>
        <v>No Aplica</v>
      </c>
      <c r="D169" s="262"/>
      <c r="E169" s="262"/>
      <c r="F169" s="263" t="str">
        <f>X169</f>
        <v/>
      </c>
      <c r="G169" s="264"/>
      <c r="H169" s="241" t="s">
        <v>159</v>
      </c>
      <c r="I169" s="242"/>
      <c r="J169" s="242"/>
      <c r="K169" s="242"/>
      <c r="L169" s="66"/>
      <c r="M169" s="240"/>
      <c r="N169" s="232"/>
      <c r="O169" s="233"/>
      <c r="P169" s="233"/>
      <c r="Q169" s="233"/>
      <c r="R169" s="234"/>
      <c r="S169" s="304"/>
      <c r="T169" s="305"/>
      <c r="U169" s="305"/>
      <c r="V169" s="306"/>
      <c r="W169" s="191"/>
      <c r="X169" s="182" t="str">
        <f>IF(C167="No Aplica","",Z169)</f>
        <v/>
      </c>
      <c r="Y169" s="312"/>
      <c r="Z169" s="182">
        <f>VLOOKUP(H169,RefOPI!O32:P33,2)</f>
        <v>0</v>
      </c>
      <c r="AA169" s="182">
        <f>IF(OR(AB166=1,Z169=0),0,1)</f>
        <v>0</v>
      </c>
      <c r="AB169" s="215"/>
      <c r="AC169" s="215"/>
      <c r="AD169" s="164"/>
      <c r="AE169" s="183"/>
      <c r="AF169" s="156"/>
    </row>
    <row r="170" spans="2:47" s="65" customFormat="1" ht="19.05" customHeight="1">
      <c r="B170" s="247" t="s">
        <v>150</v>
      </c>
      <c r="C170" s="248"/>
      <c r="D170" s="248"/>
      <c r="E170" s="248"/>
      <c r="F170" s="248"/>
      <c r="G170" s="249"/>
      <c r="H170" s="231" t="s">
        <v>170</v>
      </c>
      <c r="I170" s="231"/>
      <c r="J170" s="231"/>
      <c r="K170" s="231"/>
      <c r="L170" s="231"/>
      <c r="M170" s="231" t="s">
        <v>171</v>
      </c>
      <c r="N170" s="231"/>
      <c r="O170" s="231"/>
      <c r="P170" s="231"/>
      <c r="Q170" s="231" t="s">
        <v>172</v>
      </c>
      <c r="R170" s="231"/>
      <c r="S170" s="231"/>
      <c r="T170" s="231" t="s">
        <v>173</v>
      </c>
      <c r="U170" s="231"/>
      <c r="V170" s="288"/>
      <c r="W170" s="62"/>
      <c r="X170" s="158"/>
      <c r="Y170" s="158"/>
      <c r="Z170" s="181"/>
      <c r="AA170" s="181"/>
      <c r="AB170" s="181"/>
      <c r="AC170" s="160"/>
      <c r="AD170" s="160"/>
      <c r="AE170" s="181"/>
      <c r="AF170" s="155"/>
      <c r="AG170" s="154"/>
      <c r="AH170" s="166"/>
      <c r="AI170" s="166"/>
      <c r="AJ170" s="166"/>
      <c r="AK170" s="167"/>
      <c r="AL170" s="152"/>
      <c r="AM170" s="152"/>
      <c r="AN170" s="152"/>
      <c r="AO170" s="152"/>
      <c r="AP170" s="152"/>
      <c r="AQ170" s="152"/>
      <c r="AR170" s="152"/>
      <c r="AS170" s="152"/>
      <c r="AT170" s="153"/>
      <c r="AU170" s="153"/>
    </row>
    <row r="171" spans="2:47" s="65" customFormat="1" ht="69" customHeight="1">
      <c r="B171" s="243" t="str">
        <f>IF(C163="No Aplica","",C163)</f>
        <v/>
      </c>
      <c r="C171" s="244"/>
      <c r="D171" s="244"/>
      <c r="E171" s="244"/>
      <c r="F171" s="269" t="str">
        <f>IF(AC162=0,"",Z164)</f>
        <v/>
      </c>
      <c r="G171" s="246"/>
      <c r="H171" s="270" t="s">
        <v>262</v>
      </c>
      <c r="I171" s="270"/>
      <c r="J171" s="270"/>
      <c r="K171" s="270"/>
      <c r="L171" s="270"/>
      <c r="M171" s="270" t="s">
        <v>263</v>
      </c>
      <c r="N171" s="270"/>
      <c r="O171" s="270"/>
      <c r="P171" s="270"/>
      <c r="Q171" s="270" t="s">
        <v>264</v>
      </c>
      <c r="R171" s="270"/>
      <c r="S171" s="270"/>
      <c r="T171" s="270" t="s">
        <v>265</v>
      </c>
      <c r="U171" s="270"/>
      <c r="V171" s="284"/>
      <c r="W171" s="62"/>
      <c r="X171" s="158"/>
      <c r="Y171" s="158"/>
      <c r="Z171" s="181"/>
      <c r="AA171" s="181"/>
      <c r="AB171" s="181"/>
      <c r="AC171" s="160"/>
      <c r="AD171" s="160"/>
      <c r="AE171" s="181"/>
      <c r="AF171" s="155"/>
      <c r="AG171" s="154"/>
      <c r="AH171" s="166"/>
      <c r="AI171" s="166"/>
      <c r="AJ171" s="166"/>
      <c r="AK171" s="167"/>
      <c r="AL171" s="152"/>
      <c r="AM171" s="152"/>
      <c r="AN171" s="152"/>
      <c r="AO171" s="152"/>
      <c r="AP171" s="152"/>
      <c r="AQ171" s="152"/>
      <c r="AR171" s="152"/>
      <c r="AS171" s="152"/>
      <c r="AT171" s="153"/>
      <c r="AU171" s="153"/>
    </row>
    <row r="172" spans="2:47" s="65" customFormat="1" ht="46.95" customHeight="1">
      <c r="B172" s="243" t="str">
        <f>IF(C164="No Aplica","",C164)</f>
        <v/>
      </c>
      <c r="C172" s="244"/>
      <c r="D172" s="244"/>
      <c r="E172" s="244"/>
      <c r="F172" s="269" t="str">
        <f>F165</f>
        <v/>
      </c>
      <c r="G172" s="246"/>
      <c r="H172" s="270"/>
      <c r="I172" s="270"/>
      <c r="J172" s="270"/>
      <c r="K172" s="270"/>
      <c r="L172" s="270"/>
      <c r="M172" s="270"/>
      <c r="N172" s="270"/>
      <c r="O172" s="270"/>
      <c r="P172" s="270"/>
      <c r="Q172" s="270"/>
      <c r="R172" s="270"/>
      <c r="S172" s="270"/>
      <c r="T172" s="270"/>
      <c r="U172" s="270"/>
      <c r="V172" s="284"/>
      <c r="W172" s="62"/>
      <c r="X172" s="158"/>
      <c r="Y172" s="158"/>
      <c r="Z172" s="181"/>
      <c r="AA172" s="181"/>
      <c r="AB172" s="181"/>
      <c r="AC172" s="160"/>
      <c r="AD172" s="160"/>
      <c r="AE172" s="181"/>
      <c r="AF172" s="155"/>
      <c r="AG172" s="154"/>
      <c r="AH172" s="166"/>
      <c r="AI172" s="166"/>
      <c r="AJ172" s="166"/>
      <c r="AK172" s="167"/>
      <c r="AL172" s="152"/>
      <c r="AM172" s="152"/>
      <c r="AN172" s="152"/>
      <c r="AO172" s="152"/>
      <c r="AP172" s="152"/>
      <c r="AQ172" s="152"/>
      <c r="AR172" s="152"/>
      <c r="AS172" s="152"/>
      <c r="AT172" s="153"/>
      <c r="AU172" s="153"/>
    </row>
    <row r="173" spans="2:47" s="65" customFormat="1" ht="57" customHeight="1">
      <c r="B173" s="243" t="str">
        <f>IF(C167="No Aplica","",C167)</f>
        <v/>
      </c>
      <c r="C173" s="244"/>
      <c r="D173" s="244"/>
      <c r="E173" s="244"/>
      <c r="F173" s="269" t="str">
        <f>F167</f>
        <v/>
      </c>
      <c r="G173" s="246"/>
      <c r="H173" s="270"/>
      <c r="I173" s="270"/>
      <c r="J173" s="270"/>
      <c r="K173" s="270"/>
      <c r="L173" s="270"/>
      <c r="M173" s="270"/>
      <c r="N173" s="270"/>
      <c r="O173" s="270"/>
      <c r="P173" s="270"/>
      <c r="Q173" s="270"/>
      <c r="R173" s="270"/>
      <c r="S173" s="270"/>
      <c r="T173" s="270"/>
      <c r="U173" s="270"/>
      <c r="V173" s="284"/>
      <c r="W173" s="62"/>
      <c r="X173" s="158"/>
      <c r="Y173" s="158"/>
      <c r="Z173" s="181"/>
      <c r="AA173" s="181"/>
      <c r="AB173" s="181"/>
      <c r="AC173" s="160"/>
      <c r="AD173" s="160"/>
      <c r="AE173" s="181"/>
      <c r="AF173" s="155"/>
      <c r="AG173" s="154"/>
      <c r="AH173" s="166"/>
      <c r="AI173" s="166"/>
      <c r="AJ173" s="166"/>
      <c r="AK173" s="167"/>
      <c r="AL173" s="152"/>
      <c r="AM173" s="152"/>
      <c r="AN173" s="152"/>
      <c r="AO173" s="152"/>
      <c r="AP173" s="152"/>
      <c r="AQ173" s="152"/>
      <c r="AR173" s="152"/>
      <c r="AS173" s="152"/>
      <c r="AT173" s="153"/>
      <c r="AU173" s="153"/>
    </row>
    <row r="174" spans="2:47" s="65" customFormat="1" ht="45" customHeight="1" thickBot="1">
      <c r="B174" s="254" t="str">
        <f>IF(C168="No Aplica","",C168)</f>
        <v/>
      </c>
      <c r="C174" s="255"/>
      <c r="D174" s="255"/>
      <c r="E174" s="255"/>
      <c r="F174" s="277" t="str">
        <f>F168</f>
        <v/>
      </c>
      <c r="G174" s="278"/>
      <c r="H174" s="271"/>
      <c r="I174" s="271"/>
      <c r="J174" s="271"/>
      <c r="K174" s="271"/>
      <c r="L174" s="271"/>
      <c r="M174" s="271"/>
      <c r="N174" s="271"/>
      <c r="O174" s="271"/>
      <c r="P174" s="271"/>
      <c r="Q174" s="271"/>
      <c r="R174" s="271"/>
      <c r="S174" s="271"/>
      <c r="T174" s="271"/>
      <c r="U174" s="271"/>
      <c r="V174" s="285"/>
      <c r="W174" s="62"/>
      <c r="X174" s="158"/>
      <c r="Y174" s="158"/>
      <c r="Z174" s="181"/>
      <c r="AA174" s="181"/>
      <c r="AB174" s="181"/>
      <c r="AC174" s="160"/>
      <c r="AD174" s="160"/>
      <c r="AE174" s="181"/>
      <c r="AF174" s="155"/>
      <c r="AG174" s="154"/>
      <c r="AH174" s="166"/>
      <c r="AI174" s="166"/>
      <c r="AJ174" s="166"/>
      <c r="AK174" s="167"/>
      <c r="AL174" s="152"/>
      <c r="AM174" s="152"/>
      <c r="AN174" s="152"/>
      <c r="AO174" s="152"/>
      <c r="AP174" s="152"/>
      <c r="AQ174" s="152"/>
      <c r="AR174" s="152"/>
      <c r="AS174" s="152"/>
      <c r="AT174" s="153"/>
      <c r="AU174" s="153"/>
    </row>
  </sheetData>
  <sheetProtection algorithmName="SHA-512" hashValue="IRwSqzJZkRM//nrCWzQxGODuYaZQ4uCo5Sb1deI29K1ghhdjDkxG+kWr8K7S7B2L5k7RflfvnF6kewt9PE8PXQ==" saltValue="uqGZBC3OSIt6lrNo1gbXLQ==" spinCount="100000" sheet="1" objects="1" scenarios="1" formatRows="0"/>
  <mergeCells count="628">
    <mergeCell ref="AC148:AC149"/>
    <mergeCell ref="AC151:AC152"/>
    <mergeCell ref="AC163:AC165"/>
    <mergeCell ref="AC167:AC169"/>
    <mergeCell ref="AC107:AC108"/>
    <mergeCell ref="AC110:AC111"/>
    <mergeCell ref="AC126:AC127"/>
    <mergeCell ref="AC129:AC130"/>
    <mergeCell ref="AB123:AB124"/>
    <mergeCell ref="AC123:AC124"/>
    <mergeCell ref="AB126:AB127"/>
    <mergeCell ref="AB107:AB108"/>
    <mergeCell ref="AB129:AB130"/>
    <mergeCell ref="AB151:AB152"/>
    <mergeCell ref="AB167:AB169"/>
    <mergeCell ref="AB163:AB165"/>
    <mergeCell ref="AC143:AC146"/>
    <mergeCell ref="AC102:AC105"/>
    <mergeCell ref="S35:V35"/>
    <mergeCell ref="B33:E34"/>
    <mergeCell ref="F33:T34"/>
    <mergeCell ref="B48:G48"/>
    <mergeCell ref="H48:V48"/>
    <mergeCell ref="T69:V69"/>
    <mergeCell ref="H70:L74"/>
    <mergeCell ref="AC38:AC39"/>
    <mergeCell ref="AC53:AC60"/>
    <mergeCell ref="AC64:AC65"/>
    <mergeCell ref="AC67:AC68"/>
    <mergeCell ref="AC81:AC84"/>
    <mergeCell ref="AC87:AC88"/>
    <mergeCell ref="AB87:AB88"/>
    <mergeCell ref="C88:E88"/>
    <mergeCell ref="F88:G88"/>
    <mergeCell ref="H88:K88"/>
    <mergeCell ref="N88:R88"/>
    <mergeCell ref="AB81:AB84"/>
    <mergeCell ref="AA87:AA88"/>
    <mergeCell ref="B94:E94"/>
    <mergeCell ref="AA81:AA84"/>
    <mergeCell ref="B87:B88"/>
    <mergeCell ref="H161:M161"/>
    <mergeCell ref="N161:R161"/>
    <mergeCell ref="H91:L91"/>
    <mergeCell ref="S79:V90"/>
    <mergeCell ref="B80:E80"/>
    <mergeCell ref="Y79:Y90"/>
    <mergeCell ref="N89:R89"/>
    <mergeCell ref="C83:E83"/>
    <mergeCell ref="B85:E85"/>
    <mergeCell ref="B89:E89"/>
    <mergeCell ref="B90:E90"/>
    <mergeCell ref="H90:K90"/>
    <mergeCell ref="B86:E86"/>
    <mergeCell ref="T91:V91"/>
    <mergeCell ref="B81:E81"/>
    <mergeCell ref="H82:K82"/>
    <mergeCell ref="F84:G84"/>
    <mergeCell ref="H84:K84"/>
    <mergeCell ref="H83:K83"/>
    <mergeCell ref="N90:R90"/>
    <mergeCell ref="M91:P91"/>
    <mergeCell ref="N86:R86"/>
    <mergeCell ref="N85:R85"/>
    <mergeCell ref="N81:R84"/>
    <mergeCell ref="F122:G122"/>
    <mergeCell ref="F152:G152"/>
    <mergeCell ref="H152:K152"/>
    <mergeCell ref="F149:G149"/>
    <mergeCell ref="H149:K149"/>
    <mergeCell ref="F145:G145"/>
    <mergeCell ref="F130:G130"/>
    <mergeCell ref="H130:K130"/>
    <mergeCell ref="S121:V128"/>
    <mergeCell ref="F124:G124"/>
    <mergeCell ref="H124:K124"/>
    <mergeCell ref="N122:R122"/>
    <mergeCell ref="F127:G127"/>
    <mergeCell ref="N128:R128"/>
    <mergeCell ref="H128:K128"/>
    <mergeCell ref="N146:R146"/>
    <mergeCell ref="M142:M152"/>
    <mergeCell ref="N151:R151"/>
    <mergeCell ref="N152:R152"/>
    <mergeCell ref="N148:R148"/>
    <mergeCell ref="H129:K129"/>
    <mergeCell ref="B135:E135"/>
    <mergeCell ref="B136:E136"/>
    <mergeCell ref="B139:E140"/>
    <mergeCell ref="F134:G134"/>
    <mergeCell ref="F135:G135"/>
    <mergeCell ref="F136:G136"/>
    <mergeCell ref="H132:L136"/>
    <mergeCell ref="M131:P131"/>
    <mergeCell ref="F132:G132"/>
    <mergeCell ref="B134:E134"/>
    <mergeCell ref="B131:G131"/>
    <mergeCell ref="Y121:Y130"/>
    <mergeCell ref="B125:E125"/>
    <mergeCell ref="F125:G125"/>
    <mergeCell ref="H125:K125"/>
    <mergeCell ref="Y142:Y152"/>
    <mergeCell ref="N149:R149"/>
    <mergeCell ref="B133:E133"/>
    <mergeCell ref="F133:G133"/>
    <mergeCell ref="B138:G138"/>
    <mergeCell ref="H138:V138"/>
    <mergeCell ref="B143:E143"/>
    <mergeCell ref="F139:T140"/>
    <mergeCell ref="N130:R130"/>
    <mergeCell ref="F142:G142"/>
    <mergeCell ref="H142:K142"/>
    <mergeCell ref="C123:E123"/>
    <mergeCell ref="F123:G123"/>
    <mergeCell ref="C124:E124"/>
    <mergeCell ref="B141:G141"/>
    <mergeCell ref="N150:R150"/>
    <mergeCell ref="S142:V152"/>
    <mergeCell ref="N143:R143"/>
    <mergeCell ref="N144:R144"/>
    <mergeCell ref="N145:R145"/>
    <mergeCell ref="AA143:AA146"/>
    <mergeCell ref="AB143:AB146"/>
    <mergeCell ref="AB148:AB149"/>
    <mergeCell ref="N147:R147"/>
    <mergeCell ref="C149:E149"/>
    <mergeCell ref="B147:E147"/>
    <mergeCell ref="C145:E145"/>
    <mergeCell ref="N142:R142"/>
    <mergeCell ref="AB102:AB105"/>
    <mergeCell ref="C107:E107"/>
    <mergeCell ref="F107:G107"/>
    <mergeCell ref="H107:K107"/>
    <mergeCell ref="F109:G109"/>
    <mergeCell ref="F103:G103"/>
    <mergeCell ref="AB110:AB111"/>
    <mergeCell ref="B114:E114"/>
    <mergeCell ref="F114:G114"/>
    <mergeCell ref="C110:E110"/>
    <mergeCell ref="F111:G111"/>
    <mergeCell ref="B110:B111"/>
    <mergeCell ref="Y101:Y111"/>
    <mergeCell ref="B102:B105"/>
    <mergeCell ref="C102:E102"/>
    <mergeCell ref="F102:G102"/>
    <mergeCell ref="N102:R102"/>
    <mergeCell ref="B107:B108"/>
    <mergeCell ref="C108:E108"/>
    <mergeCell ref="F105:G105"/>
    <mergeCell ref="H105:K105"/>
    <mergeCell ref="M101:M111"/>
    <mergeCell ref="B109:E109"/>
    <mergeCell ref="C105:E105"/>
    <mergeCell ref="F173:G173"/>
    <mergeCell ref="N121:R121"/>
    <mergeCell ref="B118:E119"/>
    <mergeCell ref="F118:T119"/>
    <mergeCell ref="F113:G113"/>
    <mergeCell ref="T112:V112"/>
    <mergeCell ref="F108:G108"/>
    <mergeCell ref="H108:K108"/>
    <mergeCell ref="F101:G101"/>
    <mergeCell ref="N106:R106"/>
    <mergeCell ref="N101:R101"/>
    <mergeCell ref="N111:R111"/>
    <mergeCell ref="N110:R110"/>
    <mergeCell ref="N104:R104"/>
    <mergeCell ref="M112:P112"/>
    <mergeCell ref="Q112:S112"/>
    <mergeCell ref="B174:E174"/>
    <mergeCell ref="F174:G174"/>
    <mergeCell ref="B170:G170"/>
    <mergeCell ref="H170:L170"/>
    <mergeCell ref="M170:P170"/>
    <mergeCell ref="T170:V170"/>
    <mergeCell ref="B171:E171"/>
    <mergeCell ref="F171:G171"/>
    <mergeCell ref="H171:L174"/>
    <mergeCell ref="M171:P174"/>
    <mergeCell ref="Q171:S174"/>
    <mergeCell ref="T171:V174"/>
    <mergeCell ref="B172:E172"/>
    <mergeCell ref="F172:G172"/>
    <mergeCell ref="B173:E173"/>
    <mergeCell ref="Q170:S170"/>
    <mergeCell ref="AI36:AI40"/>
    <mergeCell ref="B16:F16"/>
    <mergeCell ref="N16:R16"/>
    <mergeCell ref="S16:V16"/>
    <mergeCell ref="H40:K40"/>
    <mergeCell ref="C20:E20"/>
    <mergeCell ref="F20:G20"/>
    <mergeCell ref="H20:K20"/>
    <mergeCell ref="C21:E21"/>
    <mergeCell ref="F21:G21"/>
    <mergeCell ref="N24:R24"/>
    <mergeCell ref="H22:K22"/>
    <mergeCell ref="C39:E39"/>
    <mergeCell ref="F39:G39"/>
    <mergeCell ref="H39:K39"/>
    <mergeCell ref="N39:R39"/>
    <mergeCell ref="N18:R22"/>
    <mergeCell ref="C22:E22"/>
    <mergeCell ref="F22:G22"/>
    <mergeCell ref="F28:G28"/>
    <mergeCell ref="U33:V33"/>
    <mergeCell ref="T27:V27"/>
    <mergeCell ref="B35:G35"/>
    <mergeCell ref="H35:M35"/>
    <mergeCell ref="T28:V31"/>
    <mergeCell ref="B29:E29"/>
    <mergeCell ref="F29:G29"/>
    <mergeCell ref="B30:E30"/>
    <mergeCell ref="B37:E37"/>
    <mergeCell ref="F31:G31"/>
    <mergeCell ref="N37:R37"/>
    <mergeCell ref="H36:K36"/>
    <mergeCell ref="H37:K37"/>
    <mergeCell ref="H28:L31"/>
    <mergeCell ref="S36:V40"/>
    <mergeCell ref="B40:E40"/>
    <mergeCell ref="C38:E38"/>
    <mergeCell ref="M28:P31"/>
    <mergeCell ref="Q28:S31"/>
    <mergeCell ref="F30:G30"/>
    <mergeCell ref="B31:E31"/>
    <mergeCell ref="B28:E28"/>
    <mergeCell ref="F36:G36"/>
    <mergeCell ref="N36:R36"/>
    <mergeCell ref="N35:R35"/>
    <mergeCell ref="B38:B39"/>
    <mergeCell ref="M36:M40"/>
    <mergeCell ref="C24:E24"/>
    <mergeCell ref="B27:G27"/>
    <mergeCell ref="B19:B22"/>
    <mergeCell ref="B24:B25"/>
    <mergeCell ref="H25:K25"/>
    <mergeCell ref="Q27:S27"/>
    <mergeCell ref="N25:R25"/>
    <mergeCell ref="C25:E25"/>
    <mergeCell ref="F25:G25"/>
    <mergeCell ref="H19:K19"/>
    <mergeCell ref="F24:G24"/>
    <mergeCell ref="H24:K24"/>
    <mergeCell ref="H67:K67"/>
    <mergeCell ref="F8:I8"/>
    <mergeCell ref="E4:E5"/>
    <mergeCell ref="C4:D5"/>
    <mergeCell ref="H23:K23"/>
    <mergeCell ref="C6:D7"/>
    <mergeCell ref="F4:I4"/>
    <mergeCell ref="F5:I5"/>
    <mergeCell ref="F6:I6"/>
    <mergeCell ref="F7:I7"/>
    <mergeCell ref="F9:I9"/>
    <mergeCell ref="F10:I10"/>
    <mergeCell ref="B17:E17"/>
    <mergeCell ref="F17:G17"/>
    <mergeCell ref="F11:I11"/>
    <mergeCell ref="B13:E13"/>
    <mergeCell ref="F13:T13"/>
    <mergeCell ref="F23:G23"/>
    <mergeCell ref="N23:R23"/>
    <mergeCell ref="H21:K21"/>
    <mergeCell ref="F19:G19"/>
    <mergeCell ref="C19:E19"/>
    <mergeCell ref="H27:L27"/>
    <mergeCell ref="M27:P27"/>
    <mergeCell ref="B41:G41"/>
    <mergeCell ref="B36:E36"/>
    <mergeCell ref="H38:K38"/>
    <mergeCell ref="N38:R38"/>
    <mergeCell ref="F40:G40"/>
    <mergeCell ref="F37:G37"/>
    <mergeCell ref="H54:K54"/>
    <mergeCell ref="H55:K55"/>
    <mergeCell ref="F54:G54"/>
    <mergeCell ref="F38:G38"/>
    <mergeCell ref="N40:R40"/>
    <mergeCell ref="N52:R52"/>
    <mergeCell ref="H52:K52"/>
    <mergeCell ref="F52:G52"/>
    <mergeCell ref="B45:E45"/>
    <mergeCell ref="B51:G51"/>
    <mergeCell ref="H51:M51"/>
    <mergeCell ref="N51:R51"/>
    <mergeCell ref="B52:E52"/>
    <mergeCell ref="B1:V1"/>
    <mergeCell ref="B2:B12"/>
    <mergeCell ref="C2:F2"/>
    <mergeCell ref="H16:L16"/>
    <mergeCell ref="B14:E15"/>
    <mergeCell ref="B26:E26"/>
    <mergeCell ref="F26:G26"/>
    <mergeCell ref="N26:R26"/>
    <mergeCell ref="B18:E18"/>
    <mergeCell ref="F18:G18"/>
    <mergeCell ref="C8:D9"/>
    <mergeCell ref="C10:D11"/>
    <mergeCell ref="E6:E7"/>
    <mergeCell ref="E8:E9"/>
    <mergeCell ref="E10:E11"/>
    <mergeCell ref="H26:K26"/>
    <mergeCell ref="F14:T15"/>
    <mergeCell ref="S17:V26"/>
    <mergeCell ref="B23:E23"/>
    <mergeCell ref="U14:V14"/>
    <mergeCell ref="H17:K17"/>
    <mergeCell ref="H18:K18"/>
    <mergeCell ref="M17:M26"/>
    <mergeCell ref="N17:R17"/>
    <mergeCell ref="U76:V76"/>
    <mergeCell ref="B70:E70"/>
    <mergeCell ref="F70:G70"/>
    <mergeCell ref="N67:R67"/>
    <mergeCell ref="B79:E79"/>
    <mergeCell ref="B66:E66"/>
    <mergeCell ref="F66:G66"/>
    <mergeCell ref="B71:E71"/>
    <mergeCell ref="F71:G71"/>
    <mergeCell ref="B72:E72"/>
    <mergeCell ref="F72:G72"/>
    <mergeCell ref="F74:G74"/>
    <mergeCell ref="B67:B68"/>
    <mergeCell ref="C67:E67"/>
    <mergeCell ref="F67:G67"/>
    <mergeCell ref="B74:E74"/>
    <mergeCell ref="M70:P74"/>
    <mergeCell ref="Q70:S74"/>
    <mergeCell ref="S78:V78"/>
    <mergeCell ref="S52:V68"/>
    <mergeCell ref="C56:E56"/>
    <mergeCell ref="H58:K58"/>
    <mergeCell ref="N62:R62"/>
    <mergeCell ref="H66:K66"/>
    <mergeCell ref="H81:K81"/>
    <mergeCell ref="F80:G80"/>
    <mergeCell ref="N80:R80"/>
    <mergeCell ref="H86:K86"/>
    <mergeCell ref="F79:G79"/>
    <mergeCell ref="N79:R79"/>
    <mergeCell ref="H85:K85"/>
    <mergeCell ref="H79:K79"/>
    <mergeCell ref="F81:G81"/>
    <mergeCell ref="F86:G86"/>
    <mergeCell ref="M79:M90"/>
    <mergeCell ref="H89:K89"/>
    <mergeCell ref="H80:K80"/>
    <mergeCell ref="F87:G87"/>
    <mergeCell ref="H87:K87"/>
    <mergeCell ref="N87:R87"/>
    <mergeCell ref="B100:G100"/>
    <mergeCell ref="F83:G83"/>
    <mergeCell ref="U98:V98"/>
    <mergeCell ref="N103:R103"/>
    <mergeCell ref="B106:E106"/>
    <mergeCell ref="S101:V111"/>
    <mergeCell ref="H101:K101"/>
    <mergeCell ref="B120:G120"/>
    <mergeCell ref="H120:M120"/>
    <mergeCell ref="H100:M100"/>
    <mergeCell ref="U118:V118"/>
    <mergeCell ref="S100:V100"/>
    <mergeCell ref="B112:G112"/>
    <mergeCell ref="H112:L112"/>
    <mergeCell ref="H113:L116"/>
    <mergeCell ref="M113:P116"/>
    <mergeCell ref="B116:E116"/>
    <mergeCell ref="F116:G116"/>
    <mergeCell ref="T113:V116"/>
    <mergeCell ref="C104:E104"/>
    <mergeCell ref="F104:G104"/>
    <mergeCell ref="H104:K104"/>
    <mergeCell ref="C103:E103"/>
    <mergeCell ref="N120:R120"/>
    <mergeCell ref="H103:K103"/>
    <mergeCell ref="N129:R129"/>
    <mergeCell ref="H127:K127"/>
    <mergeCell ref="H126:K126"/>
    <mergeCell ref="H122:K122"/>
    <mergeCell ref="Q113:S116"/>
    <mergeCell ref="B113:E113"/>
    <mergeCell ref="H110:K110"/>
    <mergeCell ref="B115:E115"/>
    <mergeCell ref="B121:E121"/>
    <mergeCell ref="F121:G121"/>
    <mergeCell ref="H121:K121"/>
    <mergeCell ref="N125:R125"/>
    <mergeCell ref="B128:E128"/>
    <mergeCell ref="B126:B127"/>
    <mergeCell ref="C126:E126"/>
    <mergeCell ref="C127:E127"/>
    <mergeCell ref="C122:E122"/>
    <mergeCell ref="B122:B124"/>
    <mergeCell ref="H123:K123"/>
    <mergeCell ref="B129:B130"/>
    <mergeCell ref="C130:E130"/>
    <mergeCell ref="F128:G128"/>
    <mergeCell ref="F129:G129"/>
    <mergeCell ref="H68:K68"/>
    <mergeCell ref="H64:K64"/>
    <mergeCell ref="S51:V51"/>
    <mergeCell ref="B49:E50"/>
    <mergeCell ref="T42:V45"/>
    <mergeCell ref="Q41:S41"/>
    <mergeCell ref="F45:G45"/>
    <mergeCell ref="H41:L41"/>
    <mergeCell ref="M41:P41"/>
    <mergeCell ref="H42:L45"/>
    <mergeCell ref="M42:P45"/>
    <mergeCell ref="Q42:S45"/>
    <mergeCell ref="U49:V49"/>
    <mergeCell ref="F49:T50"/>
    <mergeCell ref="B44:E44"/>
    <mergeCell ref="F44:G44"/>
    <mergeCell ref="B43:E43"/>
    <mergeCell ref="F43:G43"/>
    <mergeCell ref="T41:V41"/>
    <mergeCell ref="B42:E42"/>
    <mergeCell ref="F42:G42"/>
    <mergeCell ref="B53:E53"/>
    <mergeCell ref="F53:G53"/>
    <mergeCell ref="F62:G62"/>
    <mergeCell ref="N61:R61"/>
    <mergeCell ref="B64:B65"/>
    <mergeCell ref="C64:E64"/>
    <mergeCell ref="F64:G64"/>
    <mergeCell ref="H56:K56"/>
    <mergeCell ref="H57:K57"/>
    <mergeCell ref="F58:G58"/>
    <mergeCell ref="F59:G59"/>
    <mergeCell ref="F60:G60"/>
    <mergeCell ref="C65:E65"/>
    <mergeCell ref="H62:K62"/>
    <mergeCell ref="B54:B60"/>
    <mergeCell ref="C54:E54"/>
    <mergeCell ref="C58:E58"/>
    <mergeCell ref="C57:E57"/>
    <mergeCell ref="F57:G57"/>
    <mergeCell ref="C55:E55"/>
    <mergeCell ref="F55:G55"/>
    <mergeCell ref="B61:E61"/>
    <mergeCell ref="N64:R64"/>
    <mergeCell ref="F56:G56"/>
    <mergeCell ref="Y162:Y169"/>
    <mergeCell ref="B167:B169"/>
    <mergeCell ref="C167:E167"/>
    <mergeCell ref="F167:G167"/>
    <mergeCell ref="H167:K167"/>
    <mergeCell ref="N169:R169"/>
    <mergeCell ref="H169:K169"/>
    <mergeCell ref="C168:E168"/>
    <mergeCell ref="F168:G168"/>
    <mergeCell ref="H168:K168"/>
    <mergeCell ref="C169:E169"/>
    <mergeCell ref="N167:R167"/>
    <mergeCell ref="N168:R168"/>
    <mergeCell ref="N166:R166"/>
    <mergeCell ref="H164:K164"/>
    <mergeCell ref="F164:G164"/>
    <mergeCell ref="F169:G169"/>
    <mergeCell ref="C165:E165"/>
    <mergeCell ref="F165:G165"/>
    <mergeCell ref="H165:K165"/>
    <mergeCell ref="N165:R165"/>
    <mergeCell ref="B163:B165"/>
    <mergeCell ref="C163:E163"/>
    <mergeCell ref="F163:G163"/>
    <mergeCell ref="B150:E150"/>
    <mergeCell ref="B151:B152"/>
    <mergeCell ref="C151:E151"/>
    <mergeCell ref="C146:E146"/>
    <mergeCell ref="F150:G150"/>
    <mergeCell ref="H150:K150"/>
    <mergeCell ref="F146:G146"/>
    <mergeCell ref="H146:K146"/>
    <mergeCell ref="B144:B146"/>
    <mergeCell ref="C152:E152"/>
    <mergeCell ref="F151:G151"/>
    <mergeCell ref="H151:K151"/>
    <mergeCell ref="C144:E144"/>
    <mergeCell ref="F144:G144"/>
    <mergeCell ref="H144:K144"/>
    <mergeCell ref="F148:G148"/>
    <mergeCell ref="H163:K163"/>
    <mergeCell ref="N163:R163"/>
    <mergeCell ref="C164:E164"/>
    <mergeCell ref="F143:G143"/>
    <mergeCell ref="H143:K143"/>
    <mergeCell ref="Q131:S131"/>
    <mergeCell ref="N141:R141"/>
    <mergeCell ref="S141:V141"/>
    <mergeCell ref="U139:V139"/>
    <mergeCell ref="F159:T160"/>
    <mergeCell ref="N164:R164"/>
    <mergeCell ref="S162:V169"/>
    <mergeCell ref="M162:M169"/>
    <mergeCell ref="B166:E166"/>
    <mergeCell ref="F166:G166"/>
    <mergeCell ref="H166:K166"/>
    <mergeCell ref="T132:V136"/>
    <mergeCell ref="T131:V131"/>
    <mergeCell ref="B148:B149"/>
    <mergeCell ref="H147:K147"/>
    <mergeCell ref="C148:E148"/>
    <mergeCell ref="H145:K145"/>
    <mergeCell ref="F147:G147"/>
    <mergeCell ref="H154:L157"/>
    <mergeCell ref="B162:E162"/>
    <mergeCell ref="Q153:S153"/>
    <mergeCell ref="B156:E156"/>
    <mergeCell ref="F156:G156"/>
    <mergeCell ref="B159:E160"/>
    <mergeCell ref="U159:V159"/>
    <mergeCell ref="S161:V161"/>
    <mergeCell ref="M154:P157"/>
    <mergeCell ref="Q154:S157"/>
    <mergeCell ref="M153:P153"/>
    <mergeCell ref="T154:V157"/>
    <mergeCell ref="T153:V153"/>
    <mergeCell ref="B157:E157"/>
    <mergeCell ref="F157:G157"/>
    <mergeCell ref="B153:G153"/>
    <mergeCell ref="H153:L153"/>
    <mergeCell ref="B154:E154"/>
    <mergeCell ref="F154:G154"/>
    <mergeCell ref="B155:E155"/>
    <mergeCell ref="F155:G155"/>
    <mergeCell ref="F162:G162"/>
    <mergeCell ref="H162:K162"/>
    <mergeCell ref="N162:R162"/>
    <mergeCell ref="B161:G161"/>
    <mergeCell ref="Q69:S69"/>
    <mergeCell ref="Q91:S91"/>
    <mergeCell ref="F65:G65"/>
    <mergeCell ref="H65:K65"/>
    <mergeCell ref="N65:R65"/>
    <mergeCell ref="M132:P136"/>
    <mergeCell ref="Q132:S136"/>
    <mergeCell ref="N124:R124"/>
    <mergeCell ref="N126:R126"/>
    <mergeCell ref="H92:L95"/>
    <mergeCell ref="H109:K109"/>
    <mergeCell ref="H106:K106"/>
    <mergeCell ref="H102:K102"/>
    <mergeCell ref="M121:M130"/>
    <mergeCell ref="F110:G110"/>
    <mergeCell ref="F115:G115"/>
    <mergeCell ref="F126:G126"/>
    <mergeCell ref="N78:R78"/>
    <mergeCell ref="B78:G78"/>
    <mergeCell ref="H78:M78"/>
    <mergeCell ref="S120:V120"/>
    <mergeCell ref="T92:V95"/>
    <mergeCell ref="N105:R105"/>
    <mergeCell ref="N109:R109"/>
    <mergeCell ref="B142:E142"/>
    <mergeCell ref="H131:L131"/>
    <mergeCell ref="H148:K148"/>
    <mergeCell ref="F92:G92"/>
    <mergeCell ref="M92:P95"/>
    <mergeCell ref="C111:E111"/>
    <mergeCell ref="H111:K111"/>
    <mergeCell ref="Q92:S95"/>
    <mergeCell ref="B97:G97"/>
    <mergeCell ref="H97:V97"/>
    <mergeCell ref="B98:E99"/>
    <mergeCell ref="N107:R107"/>
    <mergeCell ref="N108:R108"/>
    <mergeCell ref="B132:E132"/>
    <mergeCell ref="H141:M141"/>
    <mergeCell ref="F94:G94"/>
    <mergeCell ref="F98:T99"/>
    <mergeCell ref="F95:G95"/>
    <mergeCell ref="F93:G93"/>
    <mergeCell ref="F106:G106"/>
    <mergeCell ref="N100:R100"/>
    <mergeCell ref="B101:E101"/>
    <mergeCell ref="C129:E129"/>
    <mergeCell ref="N127:R127"/>
    <mergeCell ref="B73:E73"/>
    <mergeCell ref="F73:G73"/>
    <mergeCell ref="B69:G69"/>
    <mergeCell ref="B76:E77"/>
    <mergeCell ref="B95:E95"/>
    <mergeCell ref="B92:E92"/>
    <mergeCell ref="B63:E63"/>
    <mergeCell ref="F63:G63"/>
    <mergeCell ref="C59:E59"/>
    <mergeCell ref="C60:E60"/>
    <mergeCell ref="F61:G61"/>
    <mergeCell ref="C62:E62"/>
    <mergeCell ref="C68:E68"/>
    <mergeCell ref="F68:G68"/>
    <mergeCell ref="B93:E93"/>
    <mergeCell ref="F85:G85"/>
    <mergeCell ref="C82:E82"/>
    <mergeCell ref="B91:G91"/>
    <mergeCell ref="F82:G82"/>
    <mergeCell ref="F90:G90"/>
    <mergeCell ref="B82:B84"/>
    <mergeCell ref="C84:E84"/>
    <mergeCell ref="C87:E87"/>
    <mergeCell ref="F89:G89"/>
    <mergeCell ref="AB38:AB39"/>
    <mergeCell ref="Y36:Y40"/>
    <mergeCell ref="AB24:AB25"/>
    <mergeCell ref="AB19:AB22"/>
    <mergeCell ref="Y17:Y26"/>
    <mergeCell ref="T70:V74"/>
    <mergeCell ref="F76:T77"/>
    <mergeCell ref="H69:L69"/>
    <mergeCell ref="M69:P69"/>
    <mergeCell ref="AB67:AB68"/>
    <mergeCell ref="AB64:AB65"/>
    <mergeCell ref="AB53:AB60"/>
    <mergeCell ref="AA53:AA60"/>
    <mergeCell ref="Y52:Y68"/>
    <mergeCell ref="N68:R68"/>
    <mergeCell ref="N66:R66"/>
    <mergeCell ref="M52:M68"/>
    <mergeCell ref="H59:K59"/>
    <mergeCell ref="H60:K60"/>
    <mergeCell ref="N63:R63"/>
    <mergeCell ref="N53:R60"/>
    <mergeCell ref="H61:K61"/>
    <mergeCell ref="H63:K63"/>
    <mergeCell ref="H53:K53"/>
  </mergeCells>
  <phoneticPr fontId="25" type="noConversion"/>
  <conditionalFormatting sqref="U15">
    <cfRule type="iconSet" priority="308">
      <iconSet iconSet="5Rating" showValue="0">
        <cfvo type="percent" val="0"/>
        <cfvo type="num" val="1"/>
        <cfvo type="num" val="1.5"/>
        <cfvo type="num" val="2.5"/>
        <cfvo type="num" val="3.5"/>
      </iconSet>
    </cfRule>
  </conditionalFormatting>
  <conditionalFormatting sqref="U99">
    <cfRule type="iconSet" priority="285">
      <iconSet iconSet="5Rating" showValue="0">
        <cfvo type="percent" val="0"/>
        <cfvo type="num" val="1"/>
        <cfvo type="num" val="1.5"/>
        <cfvo type="num" val="2.5"/>
        <cfvo type="num" val="3.5"/>
      </iconSet>
    </cfRule>
  </conditionalFormatting>
  <conditionalFormatting sqref="U119">
    <cfRule type="iconSet" priority="272">
      <iconSet iconSet="5Rating" showValue="0">
        <cfvo type="percent" val="0"/>
        <cfvo type="num" val="1"/>
        <cfvo type="num" val="1.5"/>
        <cfvo type="num" val="2.5"/>
        <cfvo type="num" val="3.5"/>
      </iconSet>
    </cfRule>
  </conditionalFormatting>
  <conditionalFormatting sqref="U140">
    <cfRule type="iconSet" priority="255">
      <iconSet iconSet="5Rating" showValue="0">
        <cfvo type="percent" val="0"/>
        <cfvo type="num" val="1"/>
        <cfvo type="num" val="1.5"/>
        <cfvo type="num" val="2.5"/>
        <cfvo type="num" val="3.5"/>
      </iconSet>
    </cfRule>
  </conditionalFormatting>
  <conditionalFormatting sqref="U160">
    <cfRule type="iconSet" priority="254">
      <iconSet iconSet="5Rating" showValue="0">
        <cfvo type="percent" val="0"/>
        <cfvo type="num" val="1"/>
        <cfvo type="num" val="1.5"/>
        <cfvo type="num" val="2.5"/>
        <cfvo type="num" val="3.5"/>
      </iconSet>
    </cfRule>
  </conditionalFormatting>
  <conditionalFormatting sqref="U34">
    <cfRule type="iconSet" priority="236">
      <iconSet iconSet="5Rating" showValue="0">
        <cfvo type="percent" val="0"/>
        <cfvo type="num" val="1"/>
        <cfvo type="num" val="1.5"/>
        <cfvo type="num" val="2.5"/>
        <cfvo type="num" val="3.5"/>
      </iconSet>
    </cfRule>
  </conditionalFormatting>
  <conditionalFormatting sqref="U50">
    <cfRule type="iconSet" priority="226">
      <iconSet iconSet="5Rating" showValue="0">
        <cfvo type="percent" val="0"/>
        <cfvo type="num" val="1"/>
        <cfvo type="num" val="1.5"/>
        <cfvo type="num" val="2.5"/>
        <cfvo type="num" val="3.5"/>
      </iconSet>
    </cfRule>
  </conditionalFormatting>
  <conditionalFormatting sqref="U77">
    <cfRule type="iconSet" priority="221">
      <iconSet iconSet="5Rating" showValue="0">
        <cfvo type="percent" val="0"/>
        <cfvo type="num" val="1"/>
        <cfvo type="num" val="1.5"/>
        <cfvo type="num" val="2.5"/>
        <cfvo type="num" val="3.5"/>
      </iconSet>
    </cfRule>
  </conditionalFormatting>
  <conditionalFormatting sqref="H28">
    <cfRule type="expression" dxfId="95" priority="159">
      <formula>$V$15=1</formula>
    </cfRule>
  </conditionalFormatting>
  <conditionalFormatting sqref="M28">
    <cfRule type="expression" dxfId="94" priority="158">
      <formula>$V$15=2</formula>
    </cfRule>
  </conditionalFormatting>
  <conditionalFormatting sqref="Q28">
    <cfRule type="expression" dxfId="93" priority="157">
      <formula>$V$15=3</formula>
    </cfRule>
  </conditionalFormatting>
  <conditionalFormatting sqref="T28:V31">
    <cfRule type="expression" dxfId="92" priority="156">
      <formula>$V$15=4</formula>
    </cfRule>
  </conditionalFormatting>
  <conditionalFormatting sqref="H42">
    <cfRule type="expression" dxfId="91" priority="155">
      <formula>$V$34=1</formula>
    </cfRule>
  </conditionalFormatting>
  <conditionalFormatting sqref="M42">
    <cfRule type="expression" dxfId="90" priority="154">
      <formula>$V$34=2</formula>
    </cfRule>
  </conditionalFormatting>
  <conditionalFormatting sqref="Q42">
    <cfRule type="expression" dxfId="89" priority="153">
      <formula>$V$34=3</formula>
    </cfRule>
  </conditionalFormatting>
  <conditionalFormatting sqref="T42">
    <cfRule type="expression" dxfId="88" priority="152">
      <formula>$V$34=4</formula>
    </cfRule>
  </conditionalFormatting>
  <conditionalFormatting sqref="H70">
    <cfRule type="expression" dxfId="87" priority="151">
      <formula>$V$50=1</formula>
    </cfRule>
  </conditionalFormatting>
  <conditionalFormatting sqref="M70">
    <cfRule type="expression" dxfId="86" priority="150">
      <formula>$V$50=2</formula>
    </cfRule>
  </conditionalFormatting>
  <conditionalFormatting sqref="Q70">
    <cfRule type="expression" dxfId="85" priority="149">
      <formula>$V$50=3</formula>
    </cfRule>
  </conditionalFormatting>
  <conditionalFormatting sqref="T70">
    <cfRule type="expression" dxfId="84" priority="148">
      <formula>$V$50=4</formula>
    </cfRule>
  </conditionalFormatting>
  <conditionalFormatting sqref="H92">
    <cfRule type="expression" dxfId="83" priority="147">
      <formula>$V$77=1</formula>
    </cfRule>
  </conditionalFormatting>
  <conditionalFormatting sqref="M92">
    <cfRule type="expression" dxfId="82" priority="146">
      <formula>$V$77=2</formula>
    </cfRule>
  </conditionalFormatting>
  <conditionalFormatting sqref="Q92">
    <cfRule type="expression" dxfId="81" priority="145">
      <formula>$V$77=3</formula>
    </cfRule>
  </conditionalFormatting>
  <conditionalFormatting sqref="T92">
    <cfRule type="expression" dxfId="80" priority="144">
      <formula>$V$77=4</formula>
    </cfRule>
  </conditionalFormatting>
  <conditionalFormatting sqref="H113">
    <cfRule type="expression" dxfId="79" priority="143">
      <formula>$V$99=1</formula>
    </cfRule>
  </conditionalFormatting>
  <conditionalFormatting sqref="M113">
    <cfRule type="expression" dxfId="78" priority="142">
      <formula>$V$99=2</formula>
    </cfRule>
  </conditionalFormatting>
  <conditionalFormatting sqref="Q113">
    <cfRule type="expression" dxfId="77" priority="141">
      <formula>$V$99=3</formula>
    </cfRule>
  </conditionalFormatting>
  <conditionalFormatting sqref="T113">
    <cfRule type="expression" dxfId="76" priority="140">
      <formula>$V$99=4</formula>
    </cfRule>
  </conditionalFormatting>
  <conditionalFormatting sqref="H132">
    <cfRule type="expression" dxfId="75" priority="139">
      <formula>$V$119=1</formula>
    </cfRule>
  </conditionalFormatting>
  <conditionalFormatting sqref="M132">
    <cfRule type="expression" dxfId="74" priority="138">
      <formula>$V$119=2</formula>
    </cfRule>
  </conditionalFormatting>
  <conditionalFormatting sqref="Q132">
    <cfRule type="expression" dxfId="73" priority="137">
      <formula>$V$119=3</formula>
    </cfRule>
  </conditionalFormatting>
  <conditionalFormatting sqref="T132">
    <cfRule type="expression" dxfId="72" priority="136">
      <formula>$V$119=4</formula>
    </cfRule>
  </conditionalFormatting>
  <conditionalFormatting sqref="H154">
    <cfRule type="expression" dxfId="71" priority="135">
      <formula>$V$140=1</formula>
    </cfRule>
  </conditionalFormatting>
  <conditionalFormatting sqref="M154">
    <cfRule type="expression" dxfId="70" priority="134">
      <formula>$V$140=2</formula>
    </cfRule>
  </conditionalFormatting>
  <conditionalFormatting sqref="Q154">
    <cfRule type="expression" dxfId="69" priority="133">
      <formula>$V$140=3</formula>
    </cfRule>
  </conditionalFormatting>
  <conditionalFormatting sqref="T154">
    <cfRule type="expression" dxfId="68" priority="132">
      <formula>$V$140=4</formula>
    </cfRule>
  </conditionalFormatting>
  <conditionalFormatting sqref="H171">
    <cfRule type="expression" dxfId="67" priority="131">
      <formula>$V$160=1</formula>
    </cfRule>
  </conditionalFormatting>
  <conditionalFormatting sqref="M171">
    <cfRule type="expression" dxfId="66" priority="130">
      <formula>$V$160=2</formula>
    </cfRule>
  </conditionalFormatting>
  <conditionalFormatting sqref="Q171">
    <cfRule type="expression" dxfId="65" priority="129">
      <formula>$V$160=3</formula>
    </cfRule>
  </conditionalFormatting>
  <conditionalFormatting sqref="T171">
    <cfRule type="expression" dxfId="64" priority="128">
      <formula>$V$160=4</formula>
    </cfRule>
  </conditionalFormatting>
  <conditionalFormatting sqref="F19:G21">
    <cfRule type="iconSet" priority="127">
      <iconSet iconSet="3Symbols2" showValue="0">
        <cfvo type="percent" val="0"/>
        <cfvo type="num" val="1"/>
        <cfvo type="num" val="2"/>
      </iconSet>
    </cfRule>
  </conditionalFormatting>
  <conditionalFormatting sqref="F22:G22">
    <cfRule type="iconSet" priority="126">
      <iconSet iconSet="3Symbols2" showValue="0">
        <cfvo type="percent" val="0"/>
        <cfvo type="num" val="1"/>
        <cfvo type="num" val="2"/>
      </iconSet>
    </cfRule>
  </conditionalFormatting>
  <conditionalFormatting sqref="F24:G24">
    <cfRule type="iconSet" priority="125">
      <iconSet iconSet="3Symbols2">
        <cfvo type="percent" val="0"/>
        <cfvo type="num" val="1"/>
        <cfvo type="num" val="2"/>
      </iconSet>
    </cfRule>
  </conditionalFormatting>
  <conditionalFormatting sqref="F24:G24">
    <cfRule type="iconSet" priority="124">
      <iconSet iconSet="3Symbols2" showValue="0">
        <cfvo type="percent" val="0"/>
        <cfvo type="num" val="1"/>
        <cfvo type="num" val="2"/>
      </iconSet>
    </cfRule>
  </conditionalFormatting>
  <conditionalFormatting sqref="F25:G25">
    <cfRule type="iconSet" priority="123">
      <iconSet iconSet="3Symbols2">
        <cfvo type="percent" val="0"/>
        <cfvo type="num" val="1"/>
        <cfvo type="num" val="2"/>
      </iconSet>
    </cfRule>
  </conditionalFormatting>
  <conditionalFormatting sqref="F25:G25">
    <cfRule type="iconSet" priority="122">
      <iconSet iconSet="3Symbols2" showValue="0">
        <cfvo type="percent" val="0"/>
        <cfvo type="num" val="1"/>
        <cfvo type="num" val="2"/>
      </iconSet>
    </cfRule>
  </conditionalFormatting>
  <conditionalFormatting sqref="F29:G31">
    <cfRule type="iconSet" priority="121">
      <iconSet iconSet="3Symbols2" showValue="0">
        <cfvo type="percent" val="0"/>
        <cfvo type="num" val="1"/>
        <cfvo type="num" val="2"/>
      </iconSet>
    </cfRule>
  </conditionalFormatting>
  <conditionalFormatting sqref="F42:G45">
    <cfRule type="iconSet" priority="120">
      <iconSet iconSet="3Symbols2" showValue="0">
        <cfvo type="percent" val="0"/>
        <cfvo type="num" val="1"/>
        <cfvo type="num" val="2"/>
      </iconSet>
    </cfRule>
  </conditionalFormatting>
  <conditionalFormatting sqref="F38:G38">
    <cfRule type="iconSet" priority="119">
      <iconSet iconSet="3Symbols2">
        <cfvo type="percent" val="0"/>
        <cfvo type="num" val="1"/>
        <cfvo type="num" val="2"/>
      </iconSet>
    </cfRule>
  </conditionalFormatting>
  <conditionalFormatting sqref="F38:G38">
    <cfRule type="iconSet" priority="118">
      <iconSet iconSet="3Symbols2" showValue="0">
        <cfvo type="percent" val="0"/>
        <cfvo type="num" val="1"/>
        <cfvo type="num" val="2"/>
      </iconSet>
    </cfRule>
  </conditionalFormatting>
  <conditionalFormatting sqref="F39:G39">
    <cfRule type="iconSet" priority="117">
      <iconSet iconSet="3Symbols2">
        <cfvo type="percent" val="0"/>
        <cfvo type="num" val="1"/>
        <cfvo type="num" val="2"/>
      </iconSet>
    </cfRule>
  </conditionalFormatting>
  <conditionalFormatting sqref="F39:G39">
    <cfRule type="iconSet" priority="116">
      <iconSet iconSet="3Symbols2" showValue="0">
        <cfvo type="percent" val="0"/>
        <cfvo type="num" val="1"/>
        <cfvo type="num" val="2"/>
      </iconSet>
    </cfRule>
  </conditionalFormatting>
  <conditionalFormatting sqref="F70:F71">
    <cfRule type="iconSet" priority="115">
      <iconSet iconSet="3Symbols2" showValue="0">
        <cfvo type="percent" val="0"/>
        <cfvo type="num" val="1"/>
        <cfvo type="num" val="2"/>
      </iconSet>
    </cfRule>
  </conditionalFormatting>
  <conditionalFormatting sqref="F72">
    <cfRule type="iconSet" priority="114">
      <iconSet iconSet="3Symbols2" showValue="0">
        <cfvo type="percent" val="0"/>
        <cfvo type="num" val="1"/>
        <cfvo type="num" val="2"/>
      </iconSet>
    </cfRule>
  </conditionalFormatting>
  <conditionalFormatting sqref="F73">
    <cfRule type="iconSet" priority="113">
      <iconSet iconSet="3Symbols2" showValue="0">
        <cfvo type="percent" val="0"/>
        <cfvo type="num" val="1"/>
        <cfvo type="num" val="2"/>
      </iconSet>
    </cfRule>
  </conditionalFormatting>
  <conditionalFormatting sqref="F62:G62">
    <cfRule type="iconSet" priority="112">
      <iconSet iconSet="3Symbols2">
        <cfvo type="percent" val="0"/>
        <cfvo type="num" val="1"/>
        <cfvo type="num" val="2"/>
      </iconSet>
    </cfRule>
  </conditionalFormatting>
  <conditionalFormatting sqref="F62:G62">
    <cfRule type="iconSet" priority="111">
      <iconSet iconSet="3Symbols2" showValue="0">
        <cfvo type="percent" val="0"/>
        <cfvo type="num" val="1"/>
        <cfvo type="num" val="2"/>
      </iconSet>
    </cfRule>
  </conditionalFormatting>
  <conditionalFormatting sqref="F64:G64">
    <cfRule type="iconSet" priority="110">
      <iconSet iconSet="3Symbols2">
        <cfvo type="percent" val="0"/>
        <cfvo type="num" val="1"/>
        <cfvo type="num" val="2"/>
      </iconSet>
    </cfRule>
  </conditionalFormatting>
  <conditionalFormatting sqref="F64:G64">
    <cfRule type="iconSet" priority="109">
      <iconSet iconSet="3Symbols2" showValue="0">
        <cfvo type="percent" val="0"/>
        <cfvo type="num" val="1"/>
        <cfvo type="num" val="2"/>
      </iconSet>
    </cfRule>
  </conditionalFormatting>
  <conditionalFormatting sqref="F65:G65">
    <cfRule type="iconSet" priority="108">
      <iconSet iconSet="3Symbols2">
        <cfvo type="percent" val="0"/>
        <cfvo type="num" val="1"/>
        <cfvo type="num" val="2"/>
      </iconSet>
    </cfRule>
  </conditionalFormatting>
  <conditionalFormatting sqref="F65:G65">
    <cfRule type="iconSet" priority="107">
      <iconSet iconSet="3Symbols2" showValue="0">
        <cfvo type="percent" val="0"/>
        <cfvo type="num" val="1"/>
        <cfvo type="num" val="2"/>
      </iconSet>
    </cfRule>
  </conditionalFormatting>
  <conditionalFormatting sqref="F67:G67">
    <cfRule type="iconSet" priority="106">
      <iconSet iconSet="3Symbols2">
        <cfvo type="percent" val="0"/>
        <cfvo type="num" val="1"/>
        <cfvo type="num" val="2"/>
      </iconSet>
    </cfRule>
  </conditionalFormatting>
  <conditionalFormatting sqref="F67:G67">
    <cfRule type="iconSet" priority="105">
      <iconSet iconSet="3Symbols2" showValue="0">
        <cfvo type="percent" val="0"/>
        <cfvo type="num" val="1"/>
        <cfvo type="num" val="2"/>
      </iconSet>
    </cfRule>
  </conditionalFormatting>
  <conditionalFormatting sqref="F68:G68">
    <cfRule type="iconSet" priority="104">
      <iconSet iconSet="3Symbols2">
        <cfvo type="percent" val="0"/>
        <cfvo type="num" val="1"/>
        <cfvo type="num" val="2"/>
      </iconSet>
    </cfRule>
  </conditionalFormatting>
  <conditionalFormatting sqref="F68:G68">
    <cfRule type="iconSet" priority="103">
      <iconSet iconSet="3Symbols2" showValue="0">
        <cfvo type="percent" val="0"/>
        <cfvo type="num" val="1"/>
        <cfvo type="num" val="2"/>
      </iconSet>
    </cfRule>
  </conditionalFormatting>
  <conditionalFormatting sqref="F74">
    <cfRule type="iconSet" priority="102">
      <iconSet iconSet="3Symbols2" showValue="0">
        <cfvo type="percent" val="0"/>
        <cfvo type="num" val="1"/>
        <cfvo type="num" val="2"/>
      </iconSet>
    </cfRule>
  </conditionalFormatting>
  <conditionalFormatting sqref="F54:G54">
    <cfRule type="iconSet" priority="101">
      <iconSet iconSet="3Symbols2" showValue="0">
        <cfvo type="percent" val="0"/>
        <cfvo type="num" val="1"/>
        <cfvo type="num" val="2"/>
      </iconSet>
    </cfRule>
  </conditionalFormatting>
  <conditionalFormatting sqref="F55:G55">
    <cfRule type="iconSet" priority="100">
      <iconSet iconSet="3Symbols2" showValue="0">
        <cfvo type="percent" val="0"/>
        <cfvo type="num" val="1"/>
        <cfvo type="num" val="2"/>
      </iconSet>
    </cfRule>
  </conditionalFormatting>
  <conditionalFormatting sqref="F56:G56">
    <cfRule type="iconSet" priority="99">
      <iconSet iconSet="3Symbols2" showValue="0">
        <cfvo type="percent" val="0"/>
        <cfvo type="num" val="1"/>
        <cfvo type="num" val="2"/>
      </iconSet>
    </cfRule>
  </conditionalFormatting>
  <conditionalFormatting sqref="F57:G57">
    <cfRule type="iconSet" priority="98">
      <iconSet iconSet="3Symbols2" showValue="0">
        <cfvo type="percent" val="0"/>
        <cfvo type="num" val="1"/>
        <cfvo type="num" val="2"/>
      </iconSet>
    </cfRule>
  </conditionalFormatting>
  <conditionalFormatting sqref="F58:G58">
    <cfRule type="iconSet" priority="97">
      <iconSet iconSet="3Symbols2" showValue="0">
        <cfvo type="percent" val="0"/>
        <cfvo type="num" val="1"/>
        <cfvo type="num" val="2"/>
      </iconSet>
    </cfRule>
  </conditionalFormatting>
  <conditionalFormatting sqref="F59:G59">
    <cfRule type="iconSet" priority="96">
      <iconSet iconSet="3Symbols2" showValue="0">
        <cfvo type="percent" val="0"/>
        <cfvo type="num" val="1"/>
        <cfvo type="num" val="2"/>
      </iconSet>
    </cfRule>
  </conditionalFormatting>
  <conditionalFormatting sqref="F60:G60">
    <cfRule type="iconSet" priority="95">
      <iconSet iconSet="3Symbols2" showValue="0">
        <cfvo type="percent" val="0"/>
        <cfvo type="num" val="1"/>
        <cfvo type="num" val="2"/>
      </iconSet>
    </cfRule>
  </conditionalFormatting>
  <conditionalFormatting sqref="F82:G82">
    <cfRule type="iconSet" priority="94">
      <iconSet iconSet="3Symbols2">
        <cfvo type="percent" val="0"/>
        <cfvo type="num" val="1"/>
        <cfvo type="num" val="2"/>
      </iconSet>
    </cfRule>
  </conditionalFormatting>
  <conditionalFormatting sqref="F82:G82">
    <cfRule type="iconSet" priority="93">
      <iconSet iconSet="3Symbols2" showValue="0">
        <cfvo type="percent" val="0"/>
        <cfvo type="num" val="1"/>
        <cfvo type="num" val="2"/>
      </iconSet>
    </cfRule>
  </conditionalFormatting>
  <conditionalFormatting sqref="F83:G83">
    <cfRule type="iconSet" priority="92">
      <iconSet iconSet="3Symbols2">
        <cfvo type="percent" val="0"/>
        <cfvo type="num" val="1"/>
        <cfvo type="num" val="2"/>
      </iconSet>
    </cfRule>
  </conditionalFormatting>
  <conditionalFormatting sqref="F83:G83">
    <cfRule type="iconSet" priority="91">
      <iconSet iconSet="3Symbols2" showValue="0">
        <cfvo type="percent" val="0"/>
        <cfvo type="num" val="1"/>
        <cfvo type="num" val="2"/>
      </iconSet>
    </cfRule>
  </conditionalFormatting>
  <conditionalFormatting sqref="F84:G84">
    <cfRule type="iconSet" priority="90">
      <iconSet iconSet="3Symbols2">
        <cfvo type="percent" val="0"/>
        <cfvo type="num" val="1"/>
        <cfvo type="num" val="2"/>
      </iconSet>
    </cfRule>
  </conditionalFormatting>
  <conditionalFormatting sqref="F84:G84">
    <cfRule type="iconSet" priority="89">
      <iconSet iconSet="3Symbols2" showValue="0">
        <cfvo type="percent" val="0"/>
        <cfvo type="num" val="1"/>
        <cfvo type="num" val="2"/>
      </iconSet>
    </cfRule>
  </conditionalFormatting>
  <conditionalFormatting sqref="F92">
    <cfRule type="iconSet" priority="88">
      <iconSet iconSet="3Symbols2" showValue="0">
        <cfvo type="percent" val="0"/>
        <cfvo type="num" val="1"/>
        <cfvo type="num" val="2"/>
      </iconSet>
    </cfRule>
  </conditionalFormatting>
  <conditionalFormatting sqref="F87:G87">
    <cfRule type="iconSet" priority="87">
      <iconSet iconSet="3Symbols2">
        <cfvo type="percent" val="0"/>
        <cfvo type="num" val="1"/>
        <cfvo type="num" val="2"/>
      </iconSet>
    </cfRule>
  </conditionalFormatting>
  <conditionalFormatting sqref="F87:G87">
    <cfRule type="iconSet" priority="86">
      <iconSet iconSet="3Symbols2" showValue="0">
        <cfvo type="percent" val="0"/>
        <cfvo type="num" val="1"/>
        <cfvo type="num" val="2"/>
      </iconSet>
    </cfRule>
  </conditionalFormatting>
  <conditionalFormatting sqref="F88:G88">
    <cfRule type="iconSet" priority="85">
      <iconSet iconSet="3Symbols2">
        <cfvo type="percent" val="0"/>
        <cfvo type="num" val="1"/>
        <cfvo type="num" val="2"/>
      </iconSet>
    </cfRule>
  </conditionalFormatting>
  <conditionalFormatting sqref="F88:G88">
    <cfRule type="iconSet" priority="84">
      <iconSet iconSet="3Symbols2" showValue="0">
        <cfvo type="percent" val="0"/>
        <cfvo type="num" val="1"/>
        <cfvo type="num" val="2"/>
      </iconSet>
    </cfRule>
  </conditionalFormatting>
  <conditionalFormatting sqref="F93">
    <cfRule type="iconSet" priority="83">
      <iconSet iconSet="3Symbols2" showValue="0">
        <cfvo type="percent" val="0"/>
        <cfvo type="num" val="1"/>
        <cfvo type="num" val="2"/>
      </iconSet>
    </cfRule>
  </conditionalFormatting>
  <conditionalFormatting sqref="F94">
    <cfRule type="iconSet" priority="82">
      <iconSet iconSet="3Symbols2" showValue="0">
        <cfvo type="percent" val="0"/>
        <cfvo type="num" val="1"/>
        <cfvo type="num" val="2"/>
      </iconSet>
    </cfRule>
  </conditionalFormatting>
  <conditionalFormatting sqref="F95">
    <cfRule type="iconSet" priority="81">
      <iconSet iconSet="3Symbols2" showValue="0">
        <cfvo type="percent" val="0"/>
        <cfvo type="num" val="1"/>
        <cfvo type="num" val="2"/>
      </iconSet>
    </cfRule>
  </conditionalFormatting>
  <conditionalFormatting sqref="F105:G105">
    <cfRule type="iconSet" priority="79">
      <iconSet iconSet="3Symbols2">
        <cfvo type="percent" val="0"/>
        <cfvo type="num" val="1"/>
        <cfvo type="num" val="2"/>
      </iconSet>
    </cfRule>
  </conditionalFormatting>
  <conditionalFormatting sqref="F102:G103">
    <cfRule type="iconSet" priority="80">
      <iconSet iconSet="3Symbols2">
        <cfvo type="percent" val="0"/>
        <cfvo type="num" val="1"/>
        <cfvo type="num" val="2"/>
      </iconSet>
    </cfRule>
  </conditionalFormatting>
  <conditionalFormatting sqref="F104:G104">
    <cfRule type="iconSet" priority="78">
      <iconSet iconSet="3Symbols2">
        <cfvo type="percent" val="0"/>
        <cfvo type="num" val="1"/>
        <cfvo type="num" val="2"/>
      </iconSet>
    </cfRule>
  </conditionalFormatting>
  <conditionalFormatting sqref="F102:G105">
    <cfRule type="iconSet" priority="77">
      <iconSet iconSet="3Symbols2" showValue="0">
        <cfvo type="percent" val="0"/>
        <cfvo type="num" val="1"/>
        <cfvo type="num" val="2"/>
      </iconSet>
    </cfRule>
  </conditionalFormatting>
  <conditionalFormatting sqref="F107:G107 F109:G109">
    <cfRule type="iconSet" priority="76">
      <iconSet iconSet="3Symbols2">
        <cfvo type="percent" val="0"/>
        <cfvo type="num" val="1"/>
        <cfvo type="num" val="2"/>
      </iconSet>
    </cfRule>
  </conditionalFormatting>
  <conditionalFormatting sqref="F107:G107 F109:G109">
    <cfRule type="iconSet" priority="75">
      <iconSet iconSet="3Symbols2" showValue="0">
        <cfvo type="percent" val="0"/>
        <cfvo type="num" val="1"/>
        <cfvo type="num" val="2"/>
      </iconSet>
    </cfRule>
  </conditionalFormatting>
  <conditionalFormatting sqref="F108:G108">
    <cfRule type="iconSet" priority="74">
      <iconSet iconSet="3Symbols2">
        <cfvo type="percent" val="0"/>
        <cfvo type="num" val="1"/>
        <cfvo type="num" val="2"/>
      </iconSet>
    </cfRule>
  </conditionalFormatting>
  <conditionalFormatting sqref="F108:G108">
    <cfRule type="iconSet" priority="73">
      <iconSet iconSet="3Symbols2" showValue="0">
        <cfvo type="percent" val="0"/>
        <cfvo type="num" val="1"/>
        <cfvo type="num" val="2"/>
      </iconSet>
    </cfRule>
  </conditionalFormatting>
  <conditionalFormatting sqref="F110:G110">
    <cfRule type="iconSet" priority="72">
      <iconSet iconSet="3Symbols2">
        <cfvo type="percent" val="0"/>
        <cfvo type="num" val="1"/>
        <cfvo type="num" val="2"/>
      </iconSet>
    </cfRule>
  </conditionalFormatting>
  <conditionalFormatting sqref="F110:G110">
    <cfRule type="iconSet" priority="71">
      <iconSet iconSet="3Symbols2" showValue="0">
        <cfvo type="percent" val="0"/>
        <cfvo type="num" val="1"/>
        <cfvo type="num" val="2"/>
      </iconSet>
    </cfRule>
  </conditionalFormatting>
  <conditionalFormatting sqref="F111:G111">
    <cfRule type="iconSet" priority="70">
      <iconSet iconSet="3Symbols2">
        <cfvo type="percent" val="0"/>
        <cfvo type="num" val="1"/>
        <cfvo type="num" val="2"/>
      </iconSet>
    </cfRule>
  </conditionalFormatting>
  <conditionalFormatting sqref="F111:G111">
    <cfRule type="iconSet" priority="69">
      <iconSet iconSet="3Symbols2" showValue="0">
        <cfvo type="percent" val="0"/>
        <cfvo type="num" val="1"/>
        <cfvo type="num" val="2"/>
      </iconSet>
    </cfRule>
  </conditionalFormatting>
  <conditionalFormatting sqref="F116">
    <cfRule type="iconSet" priority="68">
      <iconSet iconSet="3Symbols2" showValue="0">
        <cfvo type="percent" val="0"/>
        <cfvo type="num" val="1"/>
        <cfvo type="num" val="2"/>
      </iconSet>
    </cfRule>
  </conditionalFormatting>
  <conditionalFormatting sqref="F113">
    <cfRule type="iconSet" priority="67">
      <iconSet iconSet="3Symbols2" showValue="0">
        <cfvo type="percent" val="0"/>
        <cfvo type="num" val="1"/>
        <cfvo type="num" val="2"/>
      </iconSet>
    </cfRule>
  </conditionalFormatting>
  <conditionalFormatting sqref="F115">
    <cfRule type="iconSet" priority="66">
      <iconSet iconSet="3Symbols2" showValue="0">
        <cfvo type="percent" val="0"/>
        <cfvo type="num" val="1"/>
        <cfvo type="num" val="2"/>
      </iconSet>
    </cfRule>
  </conditionalFormatting>
  <conditionalFormatting sqref="F114">
    <cfRule type="iconSet" priority="65">
      <iconSet iconSet="3Symbols2" showValue="0">
        <cfvo type="percent" val="0"/>
        <cfvo type="num" val="1"/>
        <cfvo type="num" val="2"/>
      </iconSet>
    </cfRule>
  </conditionalFormatting>
  <conditionalFormatting sqref="F123:G123">
    <cfRule type="iconSet" priority="64">
      <iconSet iconSet="3Symbols2">
        <cfvo type="percent" val="0"/>
        <cfvo type="num" val="1"/>
        <cfvo type="num" val="2"/>
      </iconSet>
    </cfRule>
  </conditionalFormatting>
  <conditionalFormatting sqref="F123:G123">
    <cfRule type="iconSet" priority="63">
      <iconSet iconSet="3Symbols2" showValue="0">
        <cfvo type="percent" val="0"/>
        <cfvo type="num" val="1"/>
        <cfvo type="num" val="2"/>
      </iconSet>
    </cfRule>
  </conditionalFormatting>
  <conditionalFormatting sqref="F124:G124">
    <cfRule type="iconSet" priority="62">
      <iconSet iconSet="3Symbols2">
        <cfvo type="percent" val="0"/>
        <cfvo type="num" val="1"/>
        <cfvo type="num" val="2"/>
      </iconSet>
    </cfRule>
  </conditionalFormatting>
  <conditionalFormatting sqref="F124:G124">
    <cfRule type="iconSet" priority="61">
      <iconSet iconSet="3Symbols2" showValue="0">
        <cfvo type="percent" val="0"/>
        <cfvo type="num" val="1"/>
        <cfvo type="num" val="2"/>
      </iconSet>
    </cfRule>
  </conditionalFormatting>
  <conditionalFormatting sqref="F126:G126">
    <cfRule type="iconSet" priority="60">
      <iconSet iconSet="3Symbols2">
        <cfvo type="percent" val="0"/>
        <cfvo type="num" val="1"/>
        <cfvo type="num" val="2"/>
      </iconSet>
    </cfRule>
  </conditionalFormatting>
  <conditionalFormatting sqref="F126:G126">
    <cfRule type="iconSet" priority="59">
      <iconSet iconSet="3Symbols2" showValue="0">
        <cfvo type="percent" val="0"/>
        <cfvo type="num" val="1"/>
        <cfvo type="num" val="2"/>
      </iconSet>
    </cfRule>
  </conditionalFormatting>
  <conditionalFormatting sqref="F127:G127">
    <cfRule type="iconSet" priority="58">
      <iconSet iconSet="3Symbols2">
        <cfvo type="percent" val="0"/>
        <cfvo type="num" val="1"/>
        <cfvo type="num" val="2"/>
      </iconSet>
    </cfRule>
  </conditionalFormatting>
  <conditionalFormatting sqref="F127:G127">
    <cfRule type="iconSet" priority="57">
      <iconSet iconSet="3Symbols2" showValue="0">
        <cfvo type="percent" val="0"/>
        <cfvo type="num" val="1"/>
        <cfvo type="num" val="2"/>
      </iconSet>
    </cfRule>
  </conditionalFormatting>
  <conditionalFormatting sqref="F129:G129">
    <cfRule type="iconSet" priority="56">
      <iconSet iconSet="3Symbols2">
        <cfvo type="percent" val="0"/>
        <cfvo type="num" val="1"/>
        <cfvo type="num" val="2"/>
      </iconSet>
    </cfRule>
  </conditionalFormatting>
  <conditionalFormatting sqref="F129:G129">
    <cfRule type="iconSet" priority="55">
      <iconSet iconSet="3Symbols2" showValue="0">
        <cfvo type="percent" val="0"/>
        <cfvo type="num" val="1"/>
        <cfvo type="num" val="2"/>
      </iconSet>
    </cfRule>
  </conditionalFormatting>
  <conditionalFormatting sqref="F130:G130">
    <cfRule type="iconSet" priority="54">
      <iconSet iconSet="3Symbols2">
        <cfvo type="percent" val="0"/>
        <cfvo type="num" val="1"/>
        <cfvo type="num" val="2"/>
      </iconSet>
    </cfRule>
  </conditionalFormatting>
  <conditionalFormatting sqref="F130:G130">
    <cfRule type="iconSet" priority="53">
      <iconSet iconSet="3Symbols2" showValue="0">
        <cfvo type="percent" val="0"/>
        <cfvo type="num" val="1"/>
        <cfvo type="num" val="2"/>
      </iconSet>
    </cfRule>
  </conditionalFormatting>
  <conditionalFormatting sqref="F132">
    <cfRule type="iconSet" priority="52">
      <iconSet iconSet="3Symbols2" showValue="0">
        <cfvo type="percent" val="0"/>
        <cfvo type="num" val="1"/>
        <cfvo type="num" val="2"/>
      </iconSet>
    </cfRule>
  </conditionalFormatting>
  <conditionalFormatting sqref="F135">
    <cfRule type="iconSet" priority="51">
      <iconSet iconSet="3Symbols2" showValue="0">
        <cfvo type="percent" val="0"/>
        <cfvo type="num" val="1"/>
        <cfvo type="num" val="2"/>
      </iconSet>
    </cfRule>
  </conditionalFormatting>
  <conditionalFormatting sqref="F134">
    <cfRule type="iconSet" priority="50">
      <iconSet iconSet="3Symbols2" showValue="0">
        <cfvo type="percent" val="0"/>
        <cfvo type="num" val="1"/>
        <cfvo type="num" val="2"/>
      </iconSet>
    </cfRule>
  </conditionalFormatting>
  <conditionalFormatting sqref="F136">
    <cfRule type="iconSet" priority="49">
      <iconSet iconSet="3Symbols2" showValue="0">
        <cfvo type="percent" val="0"/>
        <cfvo type="num" val="1"/>
        <cfvo type="num" val="2"/>
      </iconSet>
    </cfRule>
  </conditionalFormatting>
  <conditionalFormatting sqref="F122:G122">
    <cfRule type="iconSet" priority="48">
      <iconSet iconSet="3Symbols2">
        <cfvo type="percent" val="0"/>
        <cfvo type="num" val="1"/>
        <cfvo type="num" val="2"/>
      </iconSet>
    </cfRule>
  </conditionalFormatting>
  <conditionalFormatting sqref="F122:G122">
    <cfRule type="iconSet" priority="47">
      <iconSet iconSet="3Symbols2" showValue="0">
        <cfvo type="percent" val="0"/>
        <cfvo type="num" val="1"/>
        <cfvo type="num" val="2"/>
      </iconSet>
    </cfRule>
  </conditionalFormatting>
  <conditionalFormatting sqref="F133">
    <cfRule type="iconSet" priority="46">
      <iconSet iconSet="3Symbols2" showValue="0">
        <cfvo type="percent" val="0"/>
        <cfvo type="num" val="1"/>
        <cfvo type="num" val="2"/>
      </iconSet>
    </cfRule>
  </conditionalFormatting>
  <conditionalFormatting sqref="F147">
    <cfRule type="iconSet" priority="45">
      <iconSet iconSet="3Symbols2">
        <cfvo type="percent" val="0"/>
        <cfvo type="num" val="1"/>
        <cfvo type="num" val="2"/>
      </iconSet>
    </cfRule>
  </conditionalFormatting>
  <conditionalFormatting sqref="F148:G148">
    <cfRule type="iconSet" priority="44">
      <iconSet iconSet="3Symbols2">
        <cfvo type="percent" val="0"/>
        <cfvo type="num" val="1"/>
        <cfvo type="num" val="2"/>
      </iconSet>
    </cfRule>
  </conditionalFormatting>
  <conditionalFormatting sqref="F148:G148">
    <cfRule type="iconSet" priority="43">
      <iconSet iconSet="3Symbols2" showValue="0">
        <cfvo type="percent" val="0"/>
        <cfvo type="num" val="1"/>
        <cfvo type="num" val="2"/>
      </iconSet>
    </cfRule>
  </conditionalFormatting>
  <conditionalFormatting sqref="F149:G149">
    <cfRule type="iconSet" priority="42">
      <iconSet iconSet="3Symbols2">
        <cfvo type="percent" val="0"/>
        <cfvo type="num" val="1"/>
        <cfvo type="num" val="2"/>
      </iconSet>
    </cfRule>
  </conditionalFormatting>
  <conditionalFormatting sqref="F149:G149">
    <cfRule type="iconSet" priority="41">
      <iconSet iconSet="3Symbols2" showValue="0">
        <cfvo type="percent" val="0"/>
        <cfvo type="num" val="1"/>
        <cfvo type="num" val="2"/>
      </iconSet>
    </cfRule>
  </conditionalFormatting>
  <conditionalFormatting sqref="F151:G151">
    <cfRule type="iconSet" priority="40">
      <iconSet iconSet="3Symbols2">
        <cfvo type="percent" val="0"/>
        <cfvo type="num" val="1"/>
        <cfvo type="num" val="2"/>
      </iconSet>
    </cfRule>
  </conditionalFormatting>
  <conditionalFormatting sqref="F151:G151">
    <cfRule type="iconSet" priority="39">
      <iconSet iconSet="3Symbols2" showValue="0">
        <cfvo type="percent" val="0"/>
        <cfvo type="num" val="1"/>
        <cfvo type="num" val="2"/>
      </iconSet>
    </cfRule>
  </conditionalFormatting>
  <conditionalFormatting sqref="F152:G152">
    <cfRule type="iconSet" priority="38">
      <iconSet iconSet="3Symbols2">
        <cfvo type="percent" val="0"/>
        <cfvo type="num" val="1"/>
        <cfvo type="num" val="2"/>
      </iconSet>
    </cfRule>
  </conditionalFormatting>
  <conditionalFormatting sqref="F152:G152">
    <cfRule type="iconSet" priority="37">
      <iconSet iconSet="3Symbols2" showValue="0">
        <cfvo type="percent" val="0"/>
        <cfvo type="num" val="1"/>
        <cfvo type="num" val="2"/>
      </iconSet>
    </cfRule>
  </conditionalFormatting>
  <conditionalFormatting sqref="F154">
    <cfRule type="iconSet" priority="36">
      <iconSet iconSet="3Symbols2" showValue="0">
        <cfvo type="percent" val="0"/>
        <cfvo type="num" val="1"/>
        <cfvo type="num" val="2"/>
      </iconSet>
    </cfRule>
  </conditionalFormatting>
  <conditionalFormatting sqref="F156">
    <cfRule type="iconSet" priority="35">
      <iconSet iconSet="3Symbols2" showValue="0">
        <cfvo type="percent" val="0"/>
        <cfvo type="num" val="1"/>
        <cfvo type="num" val="2"/>
      </iconSet>
    </cfRule>
  </conditionalFormatting>
  <conditionalFormatting sqref="F155">
    <cfRule type="iconSet" priority="34">
      <iconSet iconSet="3Symbols2" showValue="0">
        <cfvo type="percent" val="0"/>
        <cfvo type="num" val="1"/>
        <cfvo type="num" val="2"/>
      </iconSet>
    </cfRule>
  </conditionalFormatting>
  <conditionalFormatting sqref="F157">
    <cfRule type="iconSet" priority="33">
      <iconSet iconSet="3Symbols2" showValue="0">
        <cfvo type="percent" val="0"/>
        <cfvo type="num" val="1"/>
        <cfvo type="num" val="2"/>
      </iconSet>
    </cfRule>
  </conditionalFormatting>
  <conditionalFormatting sqref="F144:G144">
    <cfRule type="iconSet" priority="32">
      <iconSet iconSet="3Symbols2">
        <cfvo type="percent" val="0"/>
        <cfvo type="num" val="1"/>
        <cfvo type="num" val="2"/>
      </iconSet>
    </cfRule>
  </conditionalFormatting>
  <conditionalFormatting sqref="F144:G144">
    <cfRule type="iconSet" priority="31">
      <iconSet iconSet="3Symbols2" showValue="0">
        <cfvo type="percent" val="0"/>
        <cfvo type="num" val="1"/>
        <cfvo type="num" val="2"/>
      </iconSet>
    </cfRule>
  </conditionalFormatting>
  <conditionalFormatting sqref="F145:G145">
    <cfRule type="iconSet" priority="30">
      <iconSet iconSet="3Symbols2">
        <cfvo type="percent" val="0"/>
        <cfvo type="num" val="1"/>
        <cfvo type="num" val="2"/>
      </iconSet>
    </cfRule>
  </conditionalFormatting>
  <conditionalFormatting sqref="F145:G145">
    <cfRule type="iconSet" priority="29">
      <iconSet iconSet="3Symbols2" showValue="0">
        <cfvo type="percent" val="0"/>
        <cfvo type="num" val="1"/>
        <cfvo type="num" val="2"/>
      </iconSet>
    </cfRule>
  </conditionalFormatting>
  <conditionalFormatting sqref="F146:G146">
    <cfRule type="iconSet" priority="28">
      <iconSet iconSet="3Symbols2">
        <cfvo type="percent" val="0"/>
        <cfvo type="num" val="1"/>
        <cfvo type="num" val="2"/>
      </iconSet>
    </cfRule>
  </conditionalFormatting>
  <conditionalFormatting sqref="F146:G146">
    <cfRule type="iconSet" priority="27">
      <iconSet iconSet="3Symbols2" showValue="0">
        <cfvo type="percent" val="0"/>
        <cfvo type="num" val="1"/>
        <cfvo type="num" val="2"/>
      </iconSet>
    </cfRule>
  </conditionalFormatting>
  <conditionalFormatting sqref="F163:G164">
    <cfRule type="iconSet" priority="26">
      <iconSet iconSet="3Symbols2">
        <cfvo type="percent" val="0"/>
        <cfvo type="num" val="1"/>
        <cfvo type="num" val="2"/>
      </iconSet>
    </cfRule>
  </conditionalFormatting>
  <conditionalFormatting sqref="F163:G164">
    <cfRule type="iconSet" priority="25">
      <iconSet iconSet="3Symbols2" showValue="0">
        <cfvo type="percent" val="0"/>
        <cfvo type="num" val="1"/>
        <cfvo type="num" val="2"/>
      </iconSet>
    </cfRule>
  </conditionalFormatting>
  <conditionalFormatting sqref="F165:G165">
    <cfRule type="iconSet" priority="24">
      <iconSet iconSet="3Symbols2">
        <cfvo type="percent" val="0"/>
        <cfvo type="num" val="1"/>
        <cfvo type="num" val="2"/>
      </iconSet>
    </cfRule>
  </conditionalFormatting>
  <conditionalFormatting sqref="F165:G165">
    <cfRule type="iconSet" priority="23">
      <iconSet iconSet="3Symbols2" showValue="0">
        <cfvo type="percent" val="0"/>
        <cfvo type="num" val="1"/>
        <cfvo type="num" val="2"/>
      </iconSet>
    </cfRule>
  </conditionalFormatting>
  <conditionalFormatting sqref="F167:G168">
    <cfRule type="iconSet" priority="22">
      <iconSet iconSet="3Symbols2">
        <cfvo type="percent" val="0"/>
        <cfvo type="num" val="1"/>
        <cfvo type="num" val="2"/>
      </iconSet>
    </cfRule>
  </conditionalFormatting>
  <conditionalFormatting sqref="F167:G168">
    <cfRule type="iconSet" priority="21">
      <iconSet iconSet="3Symbols2" showValue="0">
        <cfvo type="percent" val="0"/>
        <cfvo type="num" val="1"/>
        <cfvo type="num" val="2"/>
      </iconSet>
    </cfRule>
  </conditionalFormatting>
  <conditionalFormatting sqref="F169:G169">
    <cfRule type="iconSet" priority="20">
      <iconSet iconSet="3Symbols2">
        <cfvo type="percent" val="0"/>
        <cfvo type="num" val="1"/>
        <cfvo type="num" val="2"/>
      </iconSet>
    </cfRule>
  </conditionalFormatting>
  <conditionalFormatting sqref="F169:G169">
    <cfRule type="iconSet" priority="19">
      <iconSet iconSet="3Symbols2" showValue="0">
        <cfvo type="percent" val="0"/>
        <cfvo type="num" val="1"/>
        <cfvo type="num" val="2"/>
      </iconSet>
    </cfRule>
  </conditionalFormatting>
  <conditionalFormatting sqref="F171">
    <cfRule type="iconSet" priority="18">
      <iconSet iconSet="3Symbols2" showValue="0">
        <cfvo type="percent" val="0"/>
        <cfvo type="num" val="1"/>
        <cfvo type="num" val="2"/>
      </iconSet>
    </cfRule>
  </conditionalFormatting>
  <conditionalFormatting sqref="F173">
    <cfRule type="iconSet" priority="17">
      <iconSet iconSet="3Symbols2" showValue="0">
        <cfvo type="percent" val="0"/>
        <cfvo type="num" val="1"/>
        <cfvo type="num" val="2"/>
      </iconSet>
    </cfRule>
  </conditionalFormatting>
  <conditionalFormatting sqref="F172">
    <cfRule type="iconSet" priority="16">
      <iconSet iconSet="3Symbols2" showValue="0">
        <cfvo type="percent" val="0"/>
        <cfvo type="num" val="1"/>
        <cfvo type="num" val="2"/>
      </iconSet>
    </cfRule>
  </conditionalFormatting>
  <conditionalFormatting sqref="F174">
    <cfRule type="iconSet" priority="15">
      <iconSet iconSet="3Symbols2" showValue="0">
        <cfvo type="percent" val="0"/>
        <cfvo type="num" val="1"/>
        <cfvo type="num" val="2"/>
      </iconSet>
    </cfRule>
  </conditionalFormatting>
  <conditionalFormatting sqref="F28:G28">
    <cfRule type="iconSet" priority="12">
      <iconSet iconSet="3Symbols2" showValue="0">
        <cfvo type="percent" val="0"/>
        <cfvo type="num" val="1"/>
        <cfvo type="num" val="2"/>
      </iconSet>
    </cfRule>
  </conditionalFormatting>
  <conditionalFormatting sqref="M17">
    <cfRule type="iconSet" priority="8">
      <iconSet iconSet="5Rating" showValue="0">
        <cfvo type="percent" val="0"/>
        <cfvo type="num" val="1"/>
        <cfvo type="num" val="1.5"/>
        <cfvo type="num" val="2.5"/>
        <cfvo type="num" val="3.5"/>
      </iconSet>
    </cfRule>
  </conditionalFormatting>
  <conditionalFormatting sqref="M36">
    <cfRule type="iconSet" priority="7">
      <iconSet iconSet="5Rating" showValue="0">
        <cfvo type="percent" val="0"/>
        <cfvo type="num" val="1"/>
        <cfvo type="num" val="1.5"/>
        <cfvo type="num" val="2.5"/>
        <cfvo type="num" val="3.5"/>
      </iconSet>
    </cfRule>
  </conditionalFormatting>
  <conditionalFormatting sqref="M52">
    <cfRule type="iconSet" priority="6">
      <iconSet iconSet="5Rating" showValue="0">
        <cfvo type="percent" val="0"/>
        <cfvo type="num" val="1"/>
        <cfvo type="num" val="1.5"/>
        <cfvo type="num" val="2.5"/>
        <cfvo type="num" val="3.5"/>
      </iconSet>
    </cfRule>
  </conditionalFormatting>
  <conditionalFormatting sqref="M79">
    <cfRule type="iconSet" priority="5">
      <iconSet iconSet="5Rating" showValue="0">
        <cfvo type="percent" val="0"/>
        <cfvo type="num" val="1"/>
        <cfvo type="num" val="1.5"/>
        <cfvo type="num" val="2.5"/>
        <cfvo type="num" val="3.5"/>
      </iconSet>
    </cfRule>
  </conditionalFormatting>
  <conditionalFormatting sqref="M101">
    <cfRule type="iconSet" priority="4">
      <iconSet iconSet="5Rating" showValue="0">
        <cfvo type="percent" val="0"/>
        <cfvo type="num" val="1"/>
        <cfvo type="num" val="1.5"/>
        <cfvo type="num" val="2.5"/>
        <cfvo type="num" val="3.5"/>
      </iconSet>
    </cfRule>
  </conditionalFormatting>
  <conditionalFormatting sqref="M121">
    <cfRule type="iconSet" priority="3">
      <iconSet iconSet="5Rating" showValue="0">
        <cfvo type="percent" val="0"/>
        <cfvo type="num" val="1"/>
        <cfvo type="num" val="1.5"/>
        <cfvo type="num" val="2.5"/>
        <cfvo type="num" val="3.5"/>
      </iconSet>
    </cfRule>
  </conditionalFormatting>
  <conditionalFormatting sqref="M142">
    <cfRule type="iconSet" priority="2">
      <iconSet iconSet="5Rating" showValue="0">
        <cfvo type="percent" val="0"/>
        <cfvo type="num" val="1"/>
        <cfvo type="num" val="1.5"/>
        <cfvo type="num" val="2.5"/>
        <cfvo type="num" val="3.5"/>
      </iconSet>
    </cfRule>
  </conditionalFormatting>
  <conditionalFormatting sqref="M162">
    <cfRule type="iconSet" priority="1">
      <iconSet iconSet="5Rating" showValue="0">
        <cfvo type="percent" val="0"/>
        <cfvo type="num" val="1"/>
        <cfvo type="num" val="1.5"/>
        <cfvo type="num" val="2.5"/>
        <cfvo type="num" val="3.5"/>
      </iconSet>
    </cfRule>
  </conditionalFormatting>
  <hyperlinks>
    <hyperlink ref="G23" location="Glosario!B38" display="Glosario!B38" xr:uid="{00000000-0004-0000-1A00-000000000000}"/>
    <hyperlink ref="G26" location="Glosario!B53" display="Glosario!B53" xr:uid="{00000000-0004-0000-1A00-000001000000}"/>
    <hyperlink ref="G36" location="Glosario!B51" display="Glosario!B51" xr:uid="{00000000-0004-0000-1A00-000002000000}"/>
    <hyperlink ref="G37" location="Glosario!B64" display="Glosario!B64" xr:uid="{00000000-0004-0000-1A00-000003000000}"/>
    <hyperlink ref="G66" location="Glosario!B26" display="Glosario!B26" xr:uid="{00000000-0004-0000-1A00-000004000000}"/>
    <hyperlink ref="G79" location="Glosario!B20" display="Glosario!B20" xr:uid="{00000000-0004-0000-1A00-000005000000}"/>
    <hyperlink ref="G121" location="Glosario!B20" display="Glosario!B20" xr:uid="{00000000-0004-0000-1A00-000006000000}"/>
    <hyperlink ref="G162" location="Glosario!B20" display="Glosario!B20" xr:uid="{00000000-0004-0000-1A00-000007000000}"/>
  </hyperlinks>
  <printOptions horizontalCentered="1" verticalCentered="1"/>
  <pageMargins left="0" right="0" top="0.16" bottom="0.16" header="0.31" footer="0.31"/>
  <pageSetup scale="58" fitToHeight="5" orientation="landscape" horizontalDpi="4294967295" verticalDpi="4294967295"/>
  <headerFooter>
    <oddHeader>&amp;L&amp;"Calibri,Normal"&amp;K000000&amp;D&amp;R&amp;"Calibri,Normal"&amp;K000000OPI</oddHeader>
    <oddFooter>&amp;C&amp;"Calibri,Normal"&amp;K000000&amp;P/&amp;N&amp;R&amp;"Calibri,Normal"&amp;K000000Nombre de la Organización</oddFooter>
  </headerFooter>
  <rowBreaks count="3" manualBreakCount="3">
    <brk id="31" min="1" max="16" man="1"/>
    <brk id="45" min="1" max="16" man="1"/>
    <brk id="74" min="1" max="16" man="1"/>
  </rowBreaks>
  <drawing r:id="rId1"/>
  <extLst>
    <ext xmlns:x14="http://schemas.microsoft.com/office/spreadsheetml/2009/9/main" uri="{CCE6A557-97BC-4b89-ADB6-D9C93CAAB3DF}">
      <x14:dataValidations xmlns:xm="http://schemas.microsoft.com/office/excel/2006/main" count="48">
        <x14:dataValidation type="list" allowBlank="1" showInputMessage="1" showErrorMessage="1" xr:uid="{00000000-0002-0000-1A00-000000000000}">
          <x14:formula1>
            <xm:f>RefOPI!$C$5:$C$7</xm:f>
          </x14:formula1>
          <xm:sqref>H17:K17</xm:sqref>
        </x14:dataValidation>
        <x14:dataValidation type="list" allowBlank="1" showInputMessage="1" showErrorMessage="1" xr:uid="{00000000-0002-0000-1A00-000001000000}">
          <x14:formula1>
            <xm:f>RefOPI!$C$10:$C$12</xm:f>
          </x14:formula1>
          <xm:sqref>H18:K18</xm:sqref>
        </x14:dataValidation>
        <x14:dataValidation type="list" allowBlank="1" showInputMessage="1" showErrorMessage="1" xr:uid="{00000000-0002-0000-1A00-000002000000}">
          <x14:formula1>
            <xm:f>RefOPI!$C$14:$C$16</xm:f>
          </x14:formula1>
          <xm:sqref>H19:K19</xm:sqref>
        </x14:dataValidation>
        <x14:dataValidation type="list" allowBlank="1" showInputMessage="1" showErrorMessage="1" xr:uid="{00000000-0002-0000-1A00-000003000000}">
          <x14:formula1>
            <xm:f>RefOPI!$C$18:$C$20</xm:f>
          </x14:formula1>
          <xm:sqref>H20:K20</xm:sqref>
        </x14:dataValidation>
        <x14:dataValidation type="list" allowBlank="1" showInputMessage="1" showErrorMessage="1" xr:uid="{00000000-0002-0000-1A00-000004000000}">
          <x14:formula1>
            <xm:f>RefOPI!$C$22:$C$24</xm:f>
          </x14:formula1>
          <xm:sqref>H21:K21</xm:sqref>
        </x14:dataValidation>
        <x14:dataValidation type="list" allowBlank="1" showInputMessage="1" showErrorMessage="1" xr:uid="{00000000-0002-0000-1A00-000005000000}">
          <x14:formula1>
            <xm:f>RefOPI!$C$34:$C$35</xm:f>
          </x14:formula1>
          <xm:sqref>H22:K22 H24:K25</xm:sqref>
        </x14:dataValidation>
        <x14:dataValidation type="list" allowBlank="1" showInputMessage="1" showErrorMessage="1" xr:uid="{00000000-0002-0000-1A00-000006000000}">
          <x14:formula1>
            <xm:f>RefOPI!$C$38:$C$41</xm:f>
          </x14:formula1>
          <xm:sqref>H23:K23</xm:sqref>
        </x14:dataValidation>
        <x14:dataValidation type="list" allowBlank="1" showInputMessage="1" showErrorMessage="1" xr:uid="{00000000-0002-0000-1A00-000007000000}">
          <x14:formula1>
            <xm:f>RefOPI!$C$54:$C$57</xm:f>
          </x14:formula1>
          <xm:sqref>H26:K26</xm:sqref>
        </x14:dataValidation>
        <x14:dataValidation type="list" allowBlank="1" showInputMessage="1" showErrorMessage="1" xr:uid="{00000000-0002-0000-1A00-000008000000}">
          <x14:formula1>
            <xm:f>RefOPI!$C$66:$C$69</xm:f>
          </x14:formula1>
          <xm:sqref>H36:K36</xm:sqref>
        </x14:dataValidation>
        <x14:dataValidation type="list" allowBlank="1" showInputMessage="1" showErrorMessage="1" xr:uid="{00000000-0002-0000-1A00-000009000000}">
          <x14:formula1>
            <xm:f>RefOPI!$C$74:$C$77</xm:f>
          </x14:formula1>
          <xm:sqref>H37:K37</xm:sqref>
        </x14:dataValidation>
        <x14:dataValidation type="list" allowBlank="1" showInputMessage="1" showErrorMessage="1" xr:uid="{00000000-0002-0000-1A00-00000A000000}">
          <x14:formula1>
            <xm:f>RefOPI!$C$92:$C$93</xm:f>
          </x14:formula1>
          <xm:sqref>H39:K39</xm:sqref>
        </x14:dataValidation>
        <x14:dataValidation type="list" allowBlank="1" showInputMessage="1" showErrorMessage="1" xr:uid="{00000000-0002-0000-1A00-00000B000000}">
          <x14:formula1>
            <xm:f>RefOPI!$C$89:$C$90</xm:f>
          </x14:formula1>
          <xm:sqref>H38:K38</xm:sqref>
        </x14:dataValidation>
        <x14:dataValidation type="list" allowBlank="1" showInputMessage="1" showErrorMessage="1" xr:uid="{00000000-0002-0000-1A00-00000C000000}">
          <x14:formula1>
            <xm:f>RefOPI!$C$100:$C$102</xm:f>
          </x14:formula1>
          <xm:sqref>H40:K40</xm:sqref>
        </x14:dataValidation>
        <x14:dataValidation type="list" allowBlank="1" showInputMessage="1" showErrorMessage="1" xr:uid="{00000000-0002-0000-1A00-00000D000000}">
          <x14:formula1>
            <xm:f>RefOPI!$G$5:$G$7</xm:f>
          </x14:formula1>
          <xm:sqref>H52:K52</xm:sqref>
        </x14:dataValidation>
        <x14:dataValidation type="list" allowBlank="1" showInputMessage="1" showErrorMessage="1" xr:uid="{00000000-0002-0000-1A00-00000E000000}">
          <x14:formula1>
            <xm:f>RefOPI!$G$10:$G$11</xm:f>
          </x14:formula1>
          <xm:sqref>H54:K54 H55:K55 H56:K56 H57:K57 H58:K58 H59:K59 H60:K60</xm:sqref>
        </x14:dataValidation>
        <x14:dataValidation type="list" allowBlank="1" showInputMessage="1" showErrorMessage="1" xr:uid="{00000000-0002-0000-1A00-00000F000000}">
          <x14:formula1>
            <xm:f>RefOPI!$G$14:$G$17</xm:f>
          </x14:formula1>
          <xm:sqref>H61:K61</xm:sqref>
        </x14:dataValidation>
        <x14:dataValidation type="list" allowBlank="1" showInputMessage="1" showErrorMessage="1" xr:uid="{00000000-0002-0000-1A00-000010000000}">
          <x14:formula1>
            <xm:f>RefOPI!$G$26:$G$27</xm:f>
          </x14:formula1>
          <xm:sqref>H62:K62</xm:sqref>
        </x14:dataValidation>
        <x14:dataValidation type="list" allowBlank="1" showInputMessage="1" showErrorMessage="1" xr:uid="{00000000-0002-0000-1A00-000011000000}">
          <x14:formula1>
            <xm:f>RefOPI!$G$29:$G$30</xm:f>
          </x14:formula1>
          <xm:sqref>H63:K63</xm:sqref>
        </x14:dataValidation>
        <x14:dataValidation type="list" allowBlank="1" showInputMessage="1" showErrorMessage="1" xr:uid="{00000000-0002-0000-1A00-000012000000}">
          <x14:formula1>
            <xm:f>RefOPI!$G$50:$G$51</xm:f>
          </x14:formula1>
          <xm:sqref>H64:K64 H65:K65 H67:K67 H68:K68</xm:sqref>
        </x14:dataValidation>
        <x14:dataValidation type="list" allowBlank="1" showInputMessage="1" showErrorMessage="1" xr:uid="{00000000-0002-0000-1A00-000013000000}">
          <x14:formula1>
            <xm:f>RefOPI!$G$42:$G$44</xm:f>
          </x14:formula1>
          <xm:sqref>H66:K66</xm:sqref>
        </x14:dataValidation>
        <x14:dataValidation type="list" allowBlank="1" showInputMessage="1" showErrorMessage="1" xr:uid="{00000000-0002-0000-1A00-000014000000}">
          <x14:formula1>
            <xm:f>RefOPI!$G$80:$G$82</xm:f>
          </x14:formula1>
          <xm:sqref>H82:K82 H80:K80</xm:sqref>
        </x14:dataValidation>
        <x14:dataValidation type="list" allowBlank="1" showInputMessage="1" showErrorMessage="1" xr:uid="{00000000-0002-0000-1A00-000015000000}">
          <x14:formula1>
            <xm:f>RefOPI!$G$66:$G$68</xm:f>
          </x14:formula1>
          <xm:sqref>H79:K79</xm:sqref>
        </x14:dataValidation>
        <x14:dataValidation type="list" allowBlank="1" showInputMessage="1" showErrorMessage="1" xr:uid="{00000000-0002-0000-1A00-000016000000}">
          <x14:formula1>
            <xm:f>RefOPI!$G$86:$G$87</xm:f>
          </x14:formula1>
          <xm:sqref>H83:K83 H84:K84</xm:sqref>
        </x14:dataValidation>
        <x14:dataValidation type="list" allowBlank="1" showInputMessage="1" showErrorMessage="1" xr:uid="{00000000-0002-0000-1A00-000017000000}">
          <x14:formula1>
            <xm:f>RefOPI!$G$92:$G$93</xm:f>
          </x14:formula1>
          <xm:sqref>H85:K85</xm:sqref>
        </x14:dataValidation>
        <x14:dataValidation type="list" allowBlank="1" showInputMessage="1" showErrorMessage="1" xr:uid="{00000000-0002-0000-1A00-000018000000}">
          <x14:formula1>
            <xm:f>RefOPI!$G$96:$G$99</xm:f>
          </x14:formula1>
          <xm:sqref>H86:K86</xm:sqref>
        </x14:dataValidation>
        <x14:dataValidation type="list" allowBlank="1" showInputMessage="1" showErrorMessage="1" xr:uid="{00000000-0002-0000-1A00-000019000000}">
          <x14:formula1>
            <xm:f>RefOPI!$G$106:$G$107</xm:f>
          </x14:formula1>
          <xm:sqref>H87:K87 H88:K88</xm:sqref>
        </x14:dataValidation>
        <x14:dataValidation type="list" allowBlank="1" showInputMessage="1" showErrorMessage="1" xr:uid="{00000000-0002-0000-1A00-00001A000000}">
          <x14:formula1>
            <xm:f>RefOPI!$G$110:$G$112</xm:f>
          </x14:formula1>
          <xm:sqref>H89:K89</xm:sqref>
        </x14:dataValidation>
        <x14:dataValidation type="list" allowBlank="1" showInputMessage="1" showErrorMessage="1" xr:uid="{00000000-0002-0000-1A00-00001B000000}">
          <x14:formula1>
            <xm:f>RefOPI!$G$121:$G$123</xm:f>
          </x14:formula1>
          <xm:sqref>H90:K90</xm:sqref>
        </x14:dataValidation>
        <x14:dataValidation type="list" allowBlank="1" showInputMessage="1" showErrorMessage="1" xr:uid="{00000000-0002-0000-1A00-00001C000000}">
          <x14:formula1>
            <xm:f>RefOPI!$K$5:$K$7</xm:f>
          </x14:formula1>
          <xm:sqref>H101:K101</xm:sqref>
        </x14:dataValidation>
        <x14:dataValidation type="list" allowBlank="1" showInputMessage="1" showErrorMessage="1" xr:uid="{00000000-0002-0000-1A00-00001D000000}">
          <x14:formula1>
            <xm:f>RefOPI!$K$9:$K$10</xm:f>
          </x14:formula1>
          <xm:sqref>H102:K102 H103:K103 H104:K104 H105:K105 H107:K107 H108:K108 H110:K110 H111:K111</xm:sqref>
        </x14:dataValidation>
        <x14:dataValidation type="list" allowBlank="1" showInputMessage="1" showErrorMessage="1" xr:uid="{00000000-0002-0000-1A00-00001E000000}">
          <x14:formula1>
            <xm:f>RefOPI!$K$12:$K$15</xm:f>
          </x14:formula1>
          <xm:sqref>H106:K106</xm:sqref>
        </x14:dataValidation>
        <x14:dataValidation type="list" allowBlank="1" showInputMessage="1" showErrorMessage="1" xr:uid="{00000000-0002-0000-1A00-00001F000000}">
          <x14:formula1>
            <xm:f>RefOPI!$K$34:$K$36</xm:f>
          </x14:formula1>
          <xm:sqref>H109:K109</xm:sqref>
        </x14:dataValidation>
        <x14:dataValidation type="list" allowBlank="1" showInputMessage="1" showErrorMessage="1" xr:uid="{00000000-0002-0000-1A00-000020000000}">
          <x14:formula1>
            <xm:f>RefOPI!$K$56:$K$60</xm:f>
          </x14:formula1>
          <xm:sqref>H121:K121</xm:sqref>
        </x14:dataValidation>
        <x14:dataValidation type="list" allowBlank="1" showInputMessage="1" showErrorMessage="1" xr:uid="{00000000-0002-0000-1A00-000021000000}">
          <x14:formula1>
            <xm:f>RefOPI!$K$80:$K$83</xm:f>
          </x14:formula1>
          <xm:sqref>H125:K125</xm:sqref>
        </x14:dataValidation>
        <x14:dataValidation type="list" allowBlank="1" showInputMessage="1" showErrorMessage="1" xr:uid="{00000000-0002-0000-1A00-000022000000}">
          <x14:formula1>
            <xm:f>RefOPI!$K$95:$K$97</xm:f>
          </x14:formula1>
          <xm:sqref>H128:K128</xm:sqref>
        </x14:dataValidation>
        <x14:dataValidation type="list" allowBlank="1" showInputMessage="1" showErrorMessage="1" xr:uid="{00000000-0002-0000-1A00-000023000000}">
          <x14:formula1>
            <xm:f>RefOPI!$O$5:$O$7</xm:f>
          </x14:formula1>
          <xm:sqref>H142:K142</xm:sqref>
        </x14:dataValidation>
        <x14:dataValidation type="list" allowBlank="1" showInputMessage="1" showErrorMessage="1" xr:uid="{00000000-0002-0000-1A00-000024000000}">
          <x14:formula1>
            <xm:f>RefOPI!$O$10:$O$11</xm:f>
          </x14:formula1>
          <xm:sqref>H144:K144 H145:K145 H146:K146</xm:sqref>
        </x14:dataValidation>
        <x14:dataValidation type="list" allowBlank="1" showInputMessage="1" showErrorMessage="1" xr:uid="{00000000-0002-0000-1A00-000025000000}">
          <x14:formula1>
            <xm:f>RefOPI!$O$14:$O$17</xm:f>
          </x14:formula1>
          <xm:sqref>H147:K147</xm:sqref>
        </x14:dataValidation>
        <x14:dataValidation type="list" allowBlank="1" showInputMessage="1" showErrorMessage="1" xr:uid="{00000000-0002-0000-1A00-000026000000}">
          <x14:formula1>
            <xm:f>RefOPI!$O$32:$O$33</xm:f>
          </x14:formula1>
          <xm:sqref>H148:K148 H149:K149 H151:K151 H152:K152 H163:K163 H164:K164 H165:K165 H167:K167 H168:K168 H169:K169</xm:sqref>
        </x14:dataValidation>
        <x14:dataValidation type="list" allowBlank="1" showInputMessage="1" showErrorMessage="1" xr:uid="{00000000-0002-0000-1A00-000027000000}">
          <x14:formula1>
            <xm:f>RefOPI!$O$64:$O$68</xm:f>
          </x14:formula1>
          <xm:sqref>H162:K162</xm:sqref>
        </x14:dataValidation>
        <x14:dataValidation type="list" allowBlank="1" showInputMessage="1" showErrorMessage="1" xr:uid="{00000000-0002-0000-1A00-000028000000}">
          <x14:formula1>
            <xm:f>RefOPI!$O$84:$O$87</xm:f>
          </x14:formula1>
          <xm:sqref>H166:K166</xm:sqref>
        </x14:dataValidation>
        <x14:dataValidation type="list" allowBlank="1" showInputMessage="1" showErrorMessage="1" xr:uid="{00000000-0002-0000-1A00-000029000000}">
          <x14:formula1>
            <xm:f>RefOPI!K76:K77</xm:f>
          </x14:formula1>
          <xm:sqref>H122:K122</xm:sqref>
        </x14:dataValidation>
        <x14:dataValidation type="list" allowBlank="1" showInputMessage="1" showErrorMessage="1" xr:uid="{00000000-0002-0000-1A00-00002A000000}">
          <x14:formula1>
            <xm:f>RefOPI!K76:K77</xm:f>
          </x14:formula1>
          <xm:sqref>H123:K123</xm:sqref>
        </x14:dataValidation>
        <x14:dataValidation type="list" allowBlank="1" showInputMessage="1" showErrorMessage="1" xr:uid="{00000000-0002-0000-1A00-00002B000000}">
          <x14:formula1>
            <xm:f>RefOPI!K76:K77</xm:f>
          </x14:formula1>
          <xm:sqref>H124:K124</xm:sqref>
        </x14:dataValidation>
        <x14:dataValidation type="list" allowBlank="1" showInputMessage="1" showErrorMessage="1" xr:uid="{00000000-0002-0000-1A00-00002C000000}">
          <x14:formula1>
            <xm:f>RefOPI!K76:K77</xm:f>
          </x14:formula1>
          <xm:sqref>H126:K126</xm:sqref>
        </x14:dataValidation>
        <x14:dataValidation type="list" allowBlank="1" showInputMessage="1" showErrorMessage="1" xr:uid="{00000000-0002-0000-1A00-00002D000000}">
          <x14:formula1>
            <xm:f>RefOPI!K76:K77</xm:f>
          </x14:formula1>
          <xm:sqref>H127:K127</xm:sqref>
        </x14:dataValidation>
        <x14:dataValidation type="list" allowBlank="1" showInputMessage="1" showErrorMessage="1" xr:uid="{00000000-0002-0000-1A00-00002E000000}">
          <x14:formula1>
            <xm:f>RefOPI!K76:K77</xm:f>
          </x14:formula1>
          <xm:sqref>H129:K129</xm:sqref>
        </x14:dataValidation>
        <x14:dataValidation type="list" allowBlank="1" showInputMessage="1" showErrorMessage="1" xr:uid="{00000000-0002-0000-1A00-00002F000000}">
          <x14:formula1>
            <xm:f>RefOPI!K76:K77</xm:f>
          </x14:formula1>
          <xm:sqref>H130:K130</xm:sqref>
        </x14:dataValidation>
      </x14:dataValidations>
    </ext>
    <ext xmlns:mx="http://schemas.microsoft.com/office/mac/excel/2008/main" uri="{64002731-A6B0-56B0-2670-7721B7C09600}">
      <mx:PLV Mode="0" OnePage="0" WScale="49"/>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tabColor theme="9" tint="0.79998168889431442"/>
  </sheetPr>
  <dimension ref="B2:AR140"/>
  <sheetViews>
    <sheetView topLeftCell="M31" zoomScale="125" zoomScaleNormal="125" zoomScalePageLayoutView="125" workbookViewId="0">
      <selection activeCell="G68" sqref="G68"/>
    </sheetView>
  </sheetViews>
  <sheetFormatPr defaultColWidth="10.77734375" defaultRowHeight="18"/>
  <cols>
    <col min="1" max="1" width="8.44140625" style="63" customWidth="1"/>
    <col min="2" max="2" width="31.21875" style="122" customWidth="1"/>
    <col min="3" max="3" width="80.77734375" style="122" customWidth="1"/>
    <col min="4" max="4" width="7.21875" style="123" customWidth="1"/>
    <col min="5" max="5" width="10.77734375" style="63"/>
    <col min="6" max="6" width="31.21875" style="122" customWidth="1"/>
    <col min="7" max="7" width="80.77734375" style="122" customWidth="1"/>
    <col min="8" max="8" width="7.21875" style="123" customWidth="1"/>
    <col min="9" max="9" width="10.77734375" style="63"/>
    <col min="10" max="10" width="31.21875" style="122" customWidth="1"/>
    <col min="11" max="11" width="80.77734375" style="122" customWidth="1"/>
    <col min="12" max="12" width="7.21875" style="123" customWidth="1"/>
    <col min="13" max="13" width="10.77734375" style="63"/>
    <col min="14" max="14" width="31.21875" style="122" customWidth="1"/>
    <col min="15" max="15" width="80.77734375" style="122" customWidth="1"/>
    <col min="16" max="16" width="7.21875" style="123" customWidth="1"/>
    <col min="17" max="16384" width="10.77734375" style="63"/>
  </cols>
  <sheetData>
    <row r="2" spans="2:44" ht="58.05" customHeight="1">
      <c r="B2" s="392" t="str">
        <f>'OPI Autom'!B13:E13</f>
        <v>1. Efectividad</v>
      </c>
      <c r="C2" s="392"/>
      <c r="D2" s="392"/>
      <c r="F2" s="389" t="str">
        <f>'OPI Autom'!B48</f>
        <v>2. Eficiencia</v>
      </c>
      <c r="G2" s="389"/>
      <c r="H2" s="389"/>
      <c r="J2" s="389" t="str">
        <f>'OPI Autom'!B97</f>
        <v>3. Pertinencia/Relevancia</v>
      </c>
      <c r="K2" s="389"/>
      <c r="L2" s="389"/>
      <c r="M2" s="64"/>
      <c r="N2" s="389" t="str">
        <f>'OPI Autom'!B138</f>
        <v>4. Sustentabilidad</v>
      </c>
      <c r="O2" s="389"/>
      <c r="P2" s="389"/>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row>
    <row r="3" spans="2:44" ht="21">
      <c r="B3" s="72"/>
      <c r="C3" s="72"/>
      <c r="D3" s="72"/>
      <c r="F3" s="72"/>
      <c r="G3" s="72"/>
      <c r="H3" s="72"/>
      <c r="J3" s="72"/>
      <c r="K3" s="72"/>
      <c r="L3" s="72"/>
      <c r="M3" s="64"/>
      <c r="N3" s="72"/>
      <c r="O3" s="72"/>
      <c r="P3" s="72"/>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row>
    <row r="4" spans="2:44" ht="19.95" customHeight="1">
      <c r="B4" s="390" t="str">
        <f>'OPI Autom'!B14</f>
        <v>1.1 Resultados</v>
      </c>
      <c r="C4" s="390"/>
      <c r="D4" s="390"/>
      <c r="F4" s="390" t="str">
        <f>'OPI Autom'!B49</f>
        <v>2.1 Prestación de Servicios</v>
      </c>
      <c r="G4" s="390"/>
      <c r="H4" s="390"/>
      <c r="J4" s="390" t="str">
        <f>'OPI Autom'!B98</f>
        <v xml:space="preserve">3.1 Población Objetivo  </v>
      </c>
      <c r="K4" s="390"/>
      <c r="L4" s="390"/>
      <c r="M4" s="64"/>
      <c r="N4" s="390" t="str">
        <f>'OPI Autom'!B139</f>
        <v>4.1 Recursos</v>
      </c>
      <c r="O4" s="390"/>
      <c r="P4" s="390"/>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row>
    <row r="5" spans="2:44" ht="49.05" customHeight="1">
      <c r="B5" s="386" t="str">
        <f>'OPI Autom'!B17:E17</f>
        <v>¿La organización tiene definidos objetivos de outcome (resultados) para sus programas y servicios?</v>
      </c>
      <c r="C5" s="120" t="s">
        <v>159</v>
      </c>
      <c r="D5" s="121">
        <v>1</v>
      </c>
      <c r="F5" s="386" t="str">
        <f>'OPI Autom'!B52</f>
        <v>¿La organización tiene un plan de operaciones o plan de trabajo por escrito que describe como se llevarán a cabo los programas y servicios?</v>
      </c>
      <c r="G5" s="120" t="s">
        <v>159</v>
      </c>
      <c r="H5" s="121">
        <v>1</v>
      </c>
      <c r="J5" s="384" t="str">
        <f>'OPI Autom'!B101</f>
        <v>¿La organización se involucra en procesos participativos de planeación que incluyen a sus poblaciones objetivo y otros stakeholders?</v>
      </c>
      <c r="K5" s="120" t="s">
        <v>159</v>
      </c>
      <c r="L5" s="121">
        <v>0</v>
      </c>
      <c r="N5" s="386" t="str">
        <f>'OPI Autom'!B142</f>
        <v>¿La organización cuenta con un plan de movilización de recursos?</v>
      </c>
      <c r="O5" s="120" t="s">
        <v>159</v>
      </c>
      <c r="P5" s="121">
        <v>0</v>
      </c>
    </row>
    <row r="6" spans="2:44" ht="49.05" customHeight="1">
      <c r="B6" s="386"/>
      <c r="C6" s="120" t="s">
        <v>266</v>
      </c>
      <c r="D6" s="121">
        <v>1</v>
      </c>
      <c r="F6" s="386"/>
      <c r="G6" s="120" t="s">
        <v>267</v>
      </c>
      <c r="H6" s="121">
        <v>1</v>
      </c>
      <c r="J6" s="385"/>
      <c r="K6" s="120" t="s">
        <v>268</v>
      </c>
      <c r="L6" s="121">
        <v>0</v>
      </c>
      <c r="N6" s="386"/>
      <c r="O6" s="120" t="s">
        <v>269</v>
      </c>
      <c r="P6" s="121">
        <v>0</v>
      </c>
    </row>
    <row r="7" spans="2:44" ht="49.05" customHeight="1">
      <c r="B7" s="386"/>
      <c r="C7" s="120" t="s">
        <v>270</v>
      </c>
      <c r="D7" s="121">
        <v>2</v>
      </c>
      <c r="F7" s="386"/>
      <c r="G7" s="120" t="s">
        <v>271</v>
      </c>
      <c r="H7" s="121">
        <v>2</v>
      </c>
      <c r="J7" s="385"/>
      <c r="K7" s="120" t="s">
        <v>272</v>
      </c>
      <c r="L7" s="121">
        <v>1</v>
      </c>
      <c r="N7" s="386"/>
      <c r="O7" s="120" t="s">
        <v>273</v>
      </c>
      <c r="P7" s="121">
        <v>1</v>
      </c>
    </row>
    <row r="8" spans="2:44" ht="49.05" customHeight="1">
      <c r="J8" s="59"/>
      <c r="K8" s="59"/>
      <c r="L8" s="59"/>
    </row>
    <row r="9" spans="2:44" ht="49.05" customHeight="1">
      <c r="B9" s="124"/>
      <c r="F9" s="124"/>
      <c r="J9" s="386" t="str">
        <f>'OPI Autom'!B102</f>
        <v>Tipos de evidencia</v>
      </c>
      <c r="K9" s="120" t="s">
        <v>159</v>
      </c>
      <c r="L9" s="121">
        <v>0</v>
      </c>
      <c r="N9" s="124"/>
    </row>
    <row r="10" spans="2:44" ht="49.05" customHeight="1">
      <c r="B10" s="386" t="str">
        <f>'OPI Autom'!B18:E18</f>
        <v>¿La organización cuenta con un plan de monitoreo?</v>
      </c>
      <c r="C10" s="120" t="s">
        <v>159</v>
      </c>
      <c r="D10" s="121">
        <v>0</v>
      </c>
      <c r="F10" s="384" t="str">
        <f>'OPI Autom'!B53</f>
        <v>Check List de las características del Plan:</v>
      </c>
      <c r="G10" s="120" t="s">
        <v>159</v>
      </c>
      <c r="H10" s="121">
        <v>0</v>
      </c>
      <c r="J10" s="386"/>
      <c r="K10" s="120" t="s">
        <v>274</v>
      </c>
      <c r="L10" s="121">
        <v>2</v>
      </c>
      <c r="M10" s="59"/>
      <c r="N10" s="384" t="str">
        <f>'OPI Autom'!B143</f>
        <v>Check List de las características del Plan de movilización:</v>
      </c>
      <c r="O10" s="120" t="s">
        <v>159</v>
      </c>
      <c r="P10" s="121">
        <v>0</v>
      </c>
    </row>
    <row r="11" spans="2:44" ht="49.05" customHeight="1">
      <c r="B11" s="386"/>
      <c r="C11" s="120" t="s">
        <v>275</v>
      </c>
      <c r="D11" s="121">
        <v>1</v>
      </c>
      <c r="F11" s="385"/>
      <c r="G11" s="120" t="s">
        <v>276</v>
      </c>
      <c r="H11" s="121">
        <v>2</v>
      </c>
      <c r="J11" s="59"/>
      <c r="K11" s="59"/>
      <c r="L11" s="59"/>
      <c r="M11" s="59"/>
      <c r="N11" s="385"/>
      <c r="O11" s="120" t="s">
        <v>276</v>
      </c>
      <c r="P11" s="121">
        <v>2</v>
      </c>
    </row>
    <row r="12" spans="2:44" ht="49.05" customHeight="1">
      <c r="B12" s="386"/>
      <c r="C12" s="120" t="s">
        <v>271</v>
      </c>
      <c r="D12" s="121">
        <v>2</v>
      </c>
      <c r="F12" s="59"/>
      <c r="G12" s="59"/>
      <c r="H12" s="59"/>
      <c r="J12" s="384" t="str">
        <f>'OPI Autom'!B106</f>
        <v>¿Los resultados de la planeación y decisión participativa se usan para informar el diseño e implementación de programas y servicios?</v>
      </c>
      <c r="K12" s="120" t="s">
        <v>159</v>
      </c>
      <c r="L12" s="121">
        <v>0</v>
      </c>
      <c r="M12" s="59"/>
      <c r="N12" s="59"/>
      <c r="O12" s="59"/>
      <c r="P12" s="59"/>
      <c r="Q12" s="59"/>
    </row>
    <row r="13" spans="2:44" ht="49.05" customHeight="1">
      <c r="F13" s="59"/>
      <c r="G13" s="59"/>
      <c r="H13" s="59"/>
      <c r="J13" s="385"/>
      <c r="K13" s="120" t="s">
        <v>277</v>
      </c>
      <c r="L13" s="121">
        <v>0</v>
      </c>
      <c r="N13" s="59"/>
      <c r="O13" s="59"/>
      <c r="P13" s="59"/>
    </row>
    <row r="14" spans="2:44" ht="49.05" customHeight="1">
      <c r="B14" s="386" t="str">
        <f>'OPI Autom'!C19</f>
        <v>Incluye outcome (resultados) claramente definidos</v>
      </c>
      <c r="C14" s="120" t="s">
        <v>159</v>
      </c>
      <c r="D14" s="121">
        <v>0</v>
      </c>
      <c r="F14" s="393" t="str">
        <f>'OPI Autom'!B61</f>
        <v>¿La organización ha cumplido con los programas y servicios incluidos en el plan de operaciones o de trabajo en tiempo y dentro del presupuesto?</v>
      </c>
      <c r="G14" s="120" t="s">
        <v>159</v>
      </c>
      <c r="H14" s="121">
        <v>0</v>
      </c>
      <c r="J14" s="385"/>
      <c r="K14" s="120" t="s">
        <v>278</v>
      </c>
      <c r="L14" s="121">
        <v>3</v>
      </c>
      <c r="N14" s="386" t="str">
        <f>'OPI Autom'!B147</f>
        <v>¿La organización ha tenido éxito en apalancar los recursos necesarios para el año operacional en curso de una fuente (o fuentes) que no sea el donante principal?</v>
      </c>
      <c r="O14" s="120" t="s">
        <v>159</v>
      </c>
      <c r="P14" s="121">
        <v>0</v>
      </c>
    </row>
    <row r="15" spans="2:44" ht="49.05" customHeight="1">
      <c r="B15" s="386"/>
      <c r="C15" s="120" t="s">
        <v>279</v>
      </c>
      <c r="D15" s="121">
        <v>1</v>
      </c>
      <c r="F15" s="394"/>
      <c r="G15" s="120" t="s">
        <v>280</v>
      </c>
      <c r="H15" s="121">
        <v>0</v>
      </c>
      <c r="J15" s="385"/>
      <c r="K15" s="120" t="s">
        <v>281</v>
      </c>
      <c r="L15" s="121">
        <v>4</v>
      </c>
      <c r="N15" s="386"/>
      <c r="O15" s="120" t="s">
        <v>282</v>
      </c>
      <c r="P15" s="121">
        <v>0</v>
      </c>
    </row>
    <row r="16" spans="2:44" ht="49.05" customHeight="1">
      <c r="B16" s="386"/>
      <c r="C16" s="120" t="s">
        <v>283</v>
      </c>
      <c r="D16" s="121">
        <v>2</v>
      </c>
      <c r="F16" s="394"/>
      <c r="G16" s="120" t="s">
        <v>284</v>
      </c>
      <c r="H16" s="121">
        <v>2</v>
      </c>
      <c r="L16" s="122"/>
      <c r="M16" s="59"/>
      <c r="N16" s="386"/>
      <c r="O16" s="120" t="s">
        <v>285</v>
      </c>
      <c r="P16" s="121">
        <v>3</v>
      </c>
    </row>
    <row r="17" spans="2:44" ht="49.05" customHeight="1">
      <c r="F17" s="394"/>
      <c r="G17" s="120" t="s">
        <v>286</v>
      </c>
      <c r="H17" s="121">
        <v>3</v>
      </c>
      <c r="J17" s="120" t="str">
        <f>K12</f>
        <v>a. No</v>
      </c>
      <c r="K17" s="179" t="s">
        <v>287</v>
      </c>
      <c r="L17" s="121">
        <v>0</v>
      </c>
      <c r="M17" s="59"/>
      <c r="N17" s="386"/>
      <c r="O17" s="120" t="s">
        <v>288</v>
      </c>
      <c r="P17" s="121">
        <v>4</v>
      </c>
    </row>
    <row r="18" spans="2:44" ht="49.05" customHeight="1">
      <c r="B18" s="386" t="str">
        <f>'OPI Autom'!C20</f>
        <v>Definición de objetivos</v>
      </c>
      <c r="C18" s="120" t="s">
        <v>159</v>
      </c>
      <c r="D18" s="121">
        <v>0</v>
      </c>
      <c r="F18" s="394"/>
      <c r="G18" s="120" t="s">
        <v>289</v>
      </c>
      <c r="H18" s="121">
        <v>4</v>
      </c>
      <c r="J18" s="59" t="str">
        <f>K13</f>
        <v>b. Sí se han sido usados pero no se cuenta con evidencia</v>
      </c>
      <c r="K18" s="179" t="s">
        <v>287</v>
      </c>
      <c r="L18" s="121">
        <v>0</v>
      </c>
      <c r="M18" s="59"/>
      <c r="N18" s="386"/>
      <c r="O18" s="120"/>
      <c r="P18" s="121"/>
    </row>
    <row r="19" spans="2:44" ht="49.05" customHeight="1">
      <c r="B19" s="386"/>
      <c r="C19" s="120" t="s">
        <v>290</v>
      </c>
      <c r="D19" s="121">
        <v>1</v>
      </c>
      <c r="J19" s="59" t="str">
        <f>K14</f>
        <v>c. Sí han sido utilizados</v>
      </c>
      <c r="K19" s="179" t="s">
        <v>291</v>
      </c>
      <c r="L19" s="121">
        <v>2</v>
      </c>
      <c r="N19" s="59"/>
      <c r="P19" s="59"/>
    </row>
    <row r="20" spans="2:44" ht="49.05" customHeight="1">
      <c r="B20" s="386"/>
      <c r="C20" s="120" t="s">
        <v>292</v>
      </c>
      <c r="D20" s="121">
        <v>2</v>
      </c>
      <c r="F20" s="59" t="str">
        <f>G14</f>
        <v>a. No</v>
      </c>
      <c r="G20" s="179" t="s">
        <v>287</v>
      </c>
      <c r="H20" s="116">
        <v>0</v>
      </c>
      <c r="J20" s="59" t="str">
        <f>K15</f>
        <v>d. Sí están siendo utilizados consistentemente</v>
      </c>
      <c r="K20" s="179" t="s">
        <v>293</v>
      </c>
      <c r="L20" s="121">
        <v>2</v>
      </c>
      <c r="N20" s="120" t="str">
        <f>O14</f>
        <v>a. No</v>
      </c>
      <c r="O20" s="179" t="s">
        <v>287</v>
      </c>
      <c r="P20" s="116">
        <v>0</v>
      </c>
    </row>
    <row r="21" spans="2:44" ht="49.05" customHeight="1">
      <c r="F21" s="59" t="str">
        <f>G15</f>
        <v>b. Ha cumplido con menos del 30%</v>
      </c>
      <c r="G21" s="179" t="s">
        <v>294</v>
      </c>
      <c r="H21" s="116">
        <v>0</v>
      </c>
      <c r="J21" s="120"/>
      <c r="K21" s="179"/>
      <c r="L21" s="187"/>
      <c r="N21" s="59" t="str">
        <f>O15</f>
        <v>b. Ha tenido éxito en apalancar menos del 20% de los recursos necesarios para el año operacional en curso de una fuente que no sea el donante principal.</v>
      </c>
      <c r="O21" s="179" t="s">
        <v>295</v>
      </c>
      <c r="P21" s="116">
        <v>0</v>
      </c>
    </row>
    <row r="22" spans="2:44" ht="79.05" customHeight="1">
      <c r="B22" s="386" t="str">
        <f>'OPI Autom'!C21</f>
        <v>Definición de indicadores</v>
      </c>
      <c r="C22" s="120" t="s">
        <v>159</v>
      </c>
      <c r="D22" s="121">
        <v>0</v>
      </c>
      <c r="F22" s="59" t="str">
        <f>G16</f>
        <v>c. Ha cumplido con más del 30% y cuenta con evidencia</v>
      </c>
      <c r="G22" s="179" t="s">
        <v>296</v>
      </c>
      <c r="H22" s="187">
        <v>2</v>
      </c>
      <c r="N22" s="59" t="str">
        <f>O16</f>
        <v>c. Ha tenido éxito en apalancar al menos el 20% de los recursos necesarios para el año operacional en curso de una fuente que no sea el donante principal.</v>
      </c>
      <c r="O22" s="179" t="s">
        <v>295</v>
      </c>
      <c r="P22" s="187">
        <v>2</v>
      </c>
    </row>
    <row r="23" spans="2:44" ht="49.05" customHeight="1">
      <c r="B23" s="386"/>
      <c r="C23" s="120" t="s">
        <v>297</v>
      </c>
      <c r="D23" s="121">
        <v>1</v>
      </c>
      <c r="F23" s="122" t="str">
        <f>G17</f>
        <v>d. Ha cumplido con más del 60% y cuenta con evidencia</v>
      </c>
      <c r="G23" s="179" t="s">
        <v>298</v>
      </c>
      <c r="H23" s="123">
        <v>3</v>
      </c>
      <c r="N23" s="59" t="str">
        <f>O17</f>
        <v>d. Ninguna fuente de financiamiento representa más del 40% del total de los recursos de la organización del año de operaciones en curso</v>
      </c>
      <c r="O23" s="179" t="s">
        <v>295</v>
      </c>
      <c r="P23" s="116">
        <v>2</v>
      </c>
    </row>
    <row r="24" spans="2:44" ht="49.05" customHeight="1">
      <c r="B24" s="386"/>
      <c r="C24" s="120" t="s">
        <v>299</v>
      </c>
      <c r="D24" s="121">
        <v>2</v>
      </c>
      <c r="F24" s="122" t="str">
        <f>G18</f>
        <v>e. Ha cumplido con más del 90% y cuenta con evidencia</v>
      </c>
      <c r="G24" s="179" t="s">
        <v>300</v>
      </c>
      <c r="H24" s="123">
        <v>4</v>
      </c>
      <c r="N24" s="125">
        <f>O18</f>
        <v>0</v>
      </c>
    </row>
    <row r="25" spans="2:44" ht="49.05" customHeight="1">
      <c r="B25" s="187"/>
      <c r="C25" s="59"/>
      <c r="D25" s="126"/>
      <c r="G25" s="125"/>
      <c r="O25" s="120"/>
    </row>
    <row r="26" spans="2:44" ht="49.95" customHeight="1">
      <c r="B26" s="63"/>
      <c r="C26" s="63"/>
      <c r="D26" s="63"/>
      <c r="F26" s="384" t="str">
        <f>'OPI Autom'!B62</f>
        <v>Tipos de evidencia</v>
      </c>
      <c r="G26" s="120" t="s">
        <v>159</v>
      </c>
      <c r="H26" s="121">
        <v>0</v>
      </c>
      <c r="J26" s="63"/>
      <c r="K26" s="63"/>
      <c r="L26" s="63"/>
      <c r="M26" s="64"/>
      <c r="N26" s="63"/>
      <c r="O26" s="63"/>
      <c r="P26" s="63"/>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row>
    <row r="27" spans="2:44" ht="49.95" customHeight="1">
      <c r="B27" s="63"/>
      <c r="C27" s="63"/>
      <c r="D27" s="63"/>
      <c r="F27" s="385"/>
      <c r="G27" s="120" t="s">
        <v>274</v>
      </c>
      <c r="H27" s="121">
        <v>2</v>
      </c>
      <c r="J27" s="59"/>
      <c r="K27" s="59"/>
      <c r="L27" s="59"/>
      <c r="M27" s="64"/>
      <c r="N27" s="63"/>
      <c r="O27" s="63"/>
      <c r="P27" s="63"/>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row>
    <row r="28" spans="2:44" ht="49.95" customHeight="1">
      <c r="B28" s="63"/>
      <c r="C28" s="63"/>
      <c r="D28" s="63"/>
      <c r="F28" s="59"/>
      <c r="G28" s="59"/>
      <c r="H28" s="59"/>
      <c r="J28" s="63"/>
      <c r="K28" s="63"/>
      <c r="L28" s="63"/>
      <c r="M28" s="64"/>
      <c r="N28" s="386" t="str">
        <f>'OPI Autom'!B150</f>
        <v xml:space="preserve">¿La organización ha tenido éxito en apalancar recursos para apoyar los programas y servicios de al menos dos donantes, fundaciones, corporaciones y/o individuos? </v>
      </c>
      <c r="O28" s="120" t="s">
        <v>159</v>
      </c>
      <c r="P28" s="121">
        <v>0</v>
      </c>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row>
    <row r="29" spans="2:44" ht="49.95" customHeight="1">
      <c r="B29" s="63"/>
      <c r="C29" s="63"/>
      <c r="D29" s="63"/>
      <c r="F29" s="386" t="str">
        <f>'OPI Autom'!B63</f>
        <v>¿La organización ha revisado la eficacia del costos de las operaciones y servicios del programa?</v>
      </c>
      <c r="G29" s="120" t="s">
        <v>159</v>
      </c>
      <c r="H29" s="121">
        <v>0</v>
      </c>
      <c r="J29" s="63"/>
      <c r="K29" s="63"/>
      <c r="L29" s="63"/>
      <c r="M29" s="64"/>
      <c r="N29" s="386"/>
      <c r="O29" s="120" t="s">
        <v>301</v>
      </c>
      <c r="P29" s="121">
        <v>0</v>
      </c>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2:44" ht="49.95" customHeight="1">
      <c r="B30" s="63"/>
      <c r="C30" s="63"/>
      <c r="D30" s="63"/>
      <c r="F30" s="386"/>
      <c r="G30" s="120" t="s">
        <v>274</v>
      </c>
      <c r="H30" s="121">
        <v>1</v>
      </c>
      <c r="J30" s="63"/>
      <c r="K30" s="63"/>
      <c r="L30" s="63"/>
      <c r="M30" s="64"/>
      <c r="N30" s="386"/>
      <c r="O30" s="120" t="s">
        <v>302</v>
      </c>
      <c r="P30" s="121">
        <v>1</v>
      </c>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2:44" ht="49.95" customHeight="1">
      <c r="B31" s="63"/>
      <c r="C31" s="63"/>
      <c r="D31" s="63"/>
      <c r="F31" s="386"/>
      <c r="G31" s="120"/>
      <c r="H31" s="121"/>
      <c r="J31" s="63"/>
      <c r="K31" s="63"/>
      <c r="L31" s="63"/>
      <c r="M31" s="64"/>
      <c r="N31" s="59"/>
      <c r="P31" s="59"/>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row>
    <row r="32" spans="2:44" ht="49.95" customHeight="1">
      <c r="B32" s="63"/>
      <c r="C32" s="63"/>
      <c r="D32" s="63"/>
      <c r="F32" s="59"/>
      <c r="G32" s="59"/>
      <c r="H32" s="59"/>
      <c r="J32" s="63"/>
      <c r="K32" s="63"/>
      <c r="L32" s="63"/>
      <c r="M32" s="64"/>
      <c r="N32" s="384" t="str">
        <f>'OPI Autom'!B151</f>
        <v>Tipos de evidencia</v>
      </c>
      <c r="O32" s="120" t="s">
        <v>159</v>
      </c>
      <c r="P32" s="121">
        <v>0</v>
      </c>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row>
    <row r="33" spans="2:44" ht="49.95" customHeight="1">
      <c r="B33" s="63"/>
      <c r="C33" s="63"/>
      <c r="D33" s="63"/>
      <c r="F33" s="59"/>
      <c r="G33" s="59"/>
      <c r="H33" s="59"/>
      <c r="J33" s="59"/>
      <c r="K33" s="59"/>
      <c r="L33" s="59"/>
      <c r="M33" s="64"/>
      <c r="N33" s="385"/>
      <c r="O33" s="120" t="s">
        <v>276</v>
      </c>
      <c r="P33" s="121">
        <v>2</v>
      </c>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row>
    <row r="34" spans="2:44" ht="49.05" customHeight="1">
      <c r="B34" s="386" t="str">
        <f>'OPI Autom'!C22</f>
        <v>Herramientas de medición</v>
      </c>
      <c r="C34" s="120" t="s">
        <v>159</v>
      </c>
      <c r="D34" s="121">
        <v>0</v>
      </c>
      <c r="F34" s="59" t="str">
        <f>G29</f>
        <v>a. No</v>
      </c>
      <c r="G34" s="179" t="s">
        <v>287</v>
      </c>
      <c r="H34" s="116">
        <v>0</v>
      </c>
      <c r="J34" s="386" t="str">
        <f>'OPI Autom'!B109</f>
        <v>¿Los miembros de las poblaciones objetivo están involucrados en la definición de la prestación de servicios y en los programas?</v>
      </c>
      <c r="K34" s="120" t="s">
        <v>159</v>
      </c>
      <c r="L34" s="121">
        <v>0</v>
      </c>
      <c r="N34" s="59"/>
      <c r="O34" s="59"/>
      <c r="P34" s="59"/>
      <c r="Q34" s="59"/>
    </row>
    <row r="35" spans="2:44" ht="49.05" customHeight="1">
      <c r="B35" s="386"/>
      <c r="C35" s="120" t="s">
        <v>274</v>
      </c>
      <c r="D35" s="121">
        <v>2</v>
      </c>
      <c r="F35" s="59" t="str">
        <f>G30</f>
        <v>b. Sí</v>
      </c>
      <c r="G35" s="179" t="s">
        <v>303</v>
      </c>
      <c r="H35" s="116">
        <v>3</v>
      </c>
      <c r="J35" s="386"/>
      <c r="K35" s="120" t="s">
        <v>304</v>
      </c>
      <c r="L35" s="121">
        <v>0</v>
      </c>
      <c r="N35" s="59" t="str">
        <f>O28</f>
        <v>a. No</v>
      </c>
      <c r="O35" s="179" t="s">
        <v>287</v>
      </c>
      <c r="P35" s="121">
        <v>0</v>
      </c>
      <c r="Q35" s="59"/>
    </row>
    <row r="36" spans="2:44" ht="49.05" customHeight="1">
      <c r="B36" s="386"/>
      <c r="C36" s="120"/>
      <c r="D36" s="121"/>
      <c r="F36" s="127"/>
      <c r="G36" s="120"/>
      <c r="H36" s="121"/>
      <c r="J36" s="386"/>
      <c r="K36" s="120" t="s">
        <v>302</v>
      </c>
      <c r="L36" s="121">
        <v>1</v>
      </c>
      <c r="N36" s="59" t="str">
        <f>O29</f>
        <v>b. Sí pero no se cuenta con evidencia</v>
      </c>
      <c r="O36" s="179" t="s">
        <v>287</v>
      </c>
      <c r="P36" s="121">
        <v>0</v>
      </c>
      <c r="Q36" s="59"/>
    </row>
    <row r="37" spans="2:44" ht="49.05" customHeight="1">
      <c r="C37" s="59"/>
      <c r="D37" s="126"/>
      <c r="F37" s="59"/>
      <c r="G37" s="59"/>
      <c r="H37" s="59"/>
      <c r="J37" s="59"/>
      <c r="K37" s="59"/>
      <c r="L37" s="59"/>
      <c r="N37" s="59" t="str">
        <f>O30</f>
        <v>c. Sí y cuenta con evidencia</v>
      </c>
      <c r="O37" s="179" t="s">
        <v>305</v>
      </c>
      <c r="P37" s="121">
        <v>1</v>
      </c>
    </row>
    <row r="38" spans="2:44" ht="49.05" customHeight="1">
      <c r="B38" s="384" t="str">
        <f>'OPI Autom'!B23:E23</f>
        <v>¿La organización ha cumplido con los objetivos de outcome (resultados) para todos sus programas y servicios?</v>
      </c>
      <c r="C38" s="120" t="s">
        <v>167</v>
      </c>
      <c r="D38" s="121">
        <v>0</v>
      </c>
      <c r="F38" s="59" t="str">
        <f>G29</f>
        <v>a. No</v>
      </c>
      <c r="G38" s="179" t="s">
        <v>287</v>
      </c>
      <c r="H38" s="116">
        <v>0</v>
      </c>
      <c r="J38" s="120" t="str">
        <f>K34</f>
        <v>a. No</v>
      </c>
      <c r="K38" s="179" t="s">
        <v>287</v>
      </c>
      <c r="L38" s="121">
        <v>0</v>
      </c>
      <c r="N38" s="59"/>
      <c r="O38" s="59"/>
      <c r="P38" s="59"/>
    </row>
    <row r="39" spans="2:44" ht="49.05" customHeight="1">
      <c r="B39" s="385"/>
      <c r="C39" s="120" t="s">
        <v>306</v>
      </c>
      <c r="D39" s="121">
        <v>0</v>
      </c>
      <c r="F39" s="59" t="str">
        <f>G30</f>
        <v>b. Sí</v>
      </c>
      <c r="G39" s="120" t="s">
        <v>307</v>
      </c>
      <c r="H39" s="116">
        <v>4</v>
      </c>
      <c r="J39" s="59" t="str">
        <f>K35</f>
        <v>b. Sí pero no cuenta con evidencia</v>
      </c>
      <c r="K39" s="179" t="s">
        <v>287</v>
      </c>
      <c r="L39" s="121">
        <v>0</v>
      </c>
      <c r="N39" s="59"/>
      <c r="O39" s="59"/>
      <c r="P39" s="59"/>
    </row>
    <row r="40" spans="2:44" ht="49.05" customHeight="1">
      <c r="B40" s="385"/>
      <c r="C40" s="120" t="s">
        <v>308</v>
      </c>
      <c r="D40" s="121">
        <v>3</v>
      </c>
      <c r="F40" s="127"/>
      <c r="G40" s="120"/>
      <c r="H40" s="121"/>
      <c r="J40" s="59" t="str">
        <f>K36</f>
        <v>c. Sí y cuenta con evidencia</v>
      </c>
      <c r="K40" s="179" t="s">
        <v>309</v>
      </c>
      <c r="L40" s="121">
        <v>1</v>
      </c>
      <c r="N40" s="59"/>
      <c r="O40" s="59"/>
      <c r="P40" s="59"/>
    </row>
    <row r="41" spans="2:44" ht="49.05" customHeight="1">
      <c r="B41" s="391"/>
      <c r="C41" s="120" t="s">
        <v>310</v>
      </c>
      <c r="D41" s="121">
        <v>4</v>
      </c>
      <c r="F41" s="59"/>
      <c r="G41" s="59"/>
      <c r="H41" s="59"/>
      <c r="J41" s="59"/>
      <c r="K41" s="59"/>
      <c r="L41" s="59"/>
      <c r="N41" s="59"/>
      <c r="O41" s="59"/>
      <c r="P41" s="59"/>
    </row>
    <row r="42" spans="2:44" ht="49.05" customHeight="1">
      <c r="F42" s="386" t="str">
        <f>'OPI Autom'!B66</f>
        <v>¿La organización cuenta con verificación de procesos internos que soporten los datos?</v>
      </c>
      <c r="G42" s="120" t="s">
        <v>159</v>
      </c>
      <c r="H42" s="121">
        <v>0</v>
      </c>
      <c r="J42" s="59"/>
      <c r="K42" s="59"/>
      <c r="L42" s="59"/>
      <c r="N42" s="59"/>
      <c r="O42" s="59"/>
      <c r="P42" s="59"/>
    </row>
    <row r="43" spans="2:44" ht="49.05" customHeight="1">
      <c r="B43" s="125" t="str">
        <f>C38</f>
        <v>a. No / Sí pero no cuenta con evidencia</v>
      </c>
      <c r="C43" s="179" t="s">
        <v>287</v>
      </c>
      <c r="D43" s="121">
        <v>0</v>
      </c>
      <c r="F43" s="386"/>
      <c r="G43" s="120" t="s">
        <v>311</v>
      </c>
      <c r="H43" s="121">
        <v>0</v>
      </c>
      <c r="J43" s="59"/>
      <c r="K43" s="59"/>
      <c r="L43" s="59"/>
      <c r="N43" s="59"/>
      <c r="O43" s="59"/>
      <c r="P43" s="59"/>
    </row>
    <row r="44" spans="2:44" ht="49.05" customHeight="1">
      <c r="B44" s="125" t="str">
        <f>C39</f>
        <v>b. Ha cumplido con menos del 50% de los objetivos de outcome (resultados)</v>
      </c>
      <c r="C44" s="179" t="s">
        <v>312</v>
      </c>
      <c r="D44" s="121">
        <v>0</v>
      </c>
      <c r="F44" s="386"/>
      <c r="G44" s="120" t="s">
        <v>313</v>
      </c>
      <c r="H44" s="121">
        <v>1</v>
      </c>
      <c r="J44" s="59"/>
      <c r="K44" s="59"/>
      <c r="L44" s="59"/>
      <c r="N44" s="59"/>
      <c r="O44" s="59"/>
      <c r="P44" s="59"/>
    </row>
    <row r="45" spans="2:44" ht="49.05" customHeight="1">
      <c r="B45" s="125" t="str">
        <f>C40</f>
        <v>c. Ha cumplido con más del 50% de los objetivos de outcome (resultados)</v>
      </c>
      <c r="C45" s="179" t="s">
        <v>314</v>
      </c>
      <c r="D45" s="121">
        <v>3</v>
      </c>
      <c r="F45" s="59"/>
      <c r="G45" s="59"/>
      <c r="H45" s="59"/>
      <c r="J45" s="59"/>
      <c r="K45" s="59"/>
      <c r="L45" s="59"/>
      <c r="N45" s="59"/>
      <c r="O45" s="59"/>
      <c r="P45" s="59"/>
    </row>
    <row r="46" spans="2:44" ht="49.95" customHeight="1">
      <c r="B46" s="125" t="str">
        <f>C41</f>
        <v>d. Ha cumplido con más del 75% de los objetivos de outcome (resultados)</v>
      </c>
      <c r="C46" s="59" t="s">
        <v>315</v>
      </c>
      <c r="D46" s="121">
        <v>4</v>
      </c>
      <c r="F46" s="122" t="str">
        <f>G42</f>
        <v>a. No</v>
      </c>
      <c r="G46" s="179" t="s">
        <v>287</v>
      </c>
      <c r="H46" s="121">
        <v>0</v>
      </c>
      <c r="J46" s="59"/>
      <c r="K46" s="59"/>
      <c r="L46" s="59"/>
      <c r="N46" s="59"/>
      <c r="O46" s="59"/>
      <c r="P46" s="59"/>
    </row>
    <row r="47" spans="2:44" ht="49.95" customHeight="1">
      <c r="F47" s="122" t="str">
        <f>G43</f>
        <v>b. Sí pero no existe evidencia</v>
      </c>
      <c r="G47" s="179" t="s">
        <v>287</v>
      </c>
      <c r="H47" s="121">
        <v>0</v>
      </c>
      <c r="J47" s="59"/>
      <c r="K47" s="59"/>
      <c r="L47" s="59"/>
      <c r="N47" s="59"/>
      <c r="O47" s="59"/>
      <c r="P47" s="59"/>
    </row>
    <row r="48" spans="2:44" ht="49.95" customHeight="1">
      <c r="F48" s="59" t="str">
        <f>G44</f>
        <v>c. Sí y existe evidencia</v>
      </c>
      <c r="G48" s="179" t="s">
        <v>316</v>
      </c>
      <c r="H48" s="121">
        <v>0</v>
      </c>
      <c r="J48" s="59"/>
      <c r="K48" s="59"/>
      <c r="L48" s="59"/>
      <c r="N48" s="59"/>
      <c r="O48" s="59"/>
      <c r="P48" s="59"/>
    </row>
    <row r="49" spans="2:16" ht="49.95" customHeight="1">
      <c r="J49" s="59"/>
      <c r="K49" s="59"/>
      <c r="L49" s="59"/>
      <c r="N49" s="59"/>
      <c r="O49" s="59"/>
      <c r="P49" s="59"/>
    </row>
    <row r="50" spans="2:16" ht="31.05" customHeight="1">
      <c r="F50" s="384" t="str">
        <f>'OPI Autom'!B67</f>
        <v>Tipos de evidencia</v>
      </c>
      <c r="G50" s="120" t="s">
        <v>159</v>
      </c>
      <c r="H50" s="121">
        <v>0</v>
      </c>
      <c r="J50" s="389" t="str">
        <f>'OPI Autom'!B97</f>
        <v>3. Pertinencia/Relevancia</v>
      </c>
      <c r="K50" s="389"/>
      <c r="L50" s="389"/>
      <c r="N50" s="389" t="str">
        <f>'OPI Autom'!B138</f>
        <v>4. Sustentabilidad</v>
      </c>
      <c r="O50" s="389"/>
      <c r="P50" s="389"/>
    </row>
    <row r="51" spans="2:16" ht="31.05" customHeight="1">
      <c r="F51" s="385"/>
      <c r="G51" s="120" t="s">
        <v>274</v>
      </c>
      <c r="H51" s="121">
        <v>2</v>
      </c>
      <c r="J51" s="186"/>
      <c r="K51" s="186"/>
      <c r="L51" s="186"/>
      <c r="N51" s="186"/>
      <c r="O51" s="186"/>
      <c r="P51" s="186"/>
    </row>
    <row r="52" spans="2:16" ht="31.05" customHeight="1">
      <c r="F52" s="185"/>
      <c r="G52" s="120"/>
      <c r="H52" s="121"/>
      <c r="J52" s="390" t="str">
        <f>'OPI Autom'!B118</f>
        <v>3.2 Aprendizaje</v>
      </c>
      <c r="K52" s="390"/>
      <c r="L52" s="390"/>
      <c r="N52" s="186"/>
      <c r="O52" s="186"/>
      <c r="P52" s="186"/>
    </row>
    <row r="53" spans="2:16" ht="31.05" customHeight="1">
      <c r="F53" s="384" t="str">
        <f>F50</f>
        <v>Tipos de evidencia</v>
      </c>
      <c r="G53" s="120" t="s">
        <v>159</v>
      </c>
      <c r="H53" s="121">
        <v>0</v>
      </c>
      <c r="J53" s="186"/>
      <c r="K53" s="186"/>
      <c r="L53" s="186"/>
      <c r="N53" s="186"/>
      <c r="O53" s="186"/>
      <c r="P53" s="186"/>
    </row>
    <row r="54" spans="2:16" ht="31.05" customHeight="1">
      <c r="B54" s="386" t="str">
        <f>'OPI Autom'!B26:E26</f>
        <v>¿Se asegura la calidad de los datos de outcome (resultados)?</v>
      </c>
      <c r="C54" s="120" t="s">
        <v>159</v>
      </c>
      <c r="D54" s="121">
        <v>0</v>
      </c>
      <c r="F54" s="385"/>
      <c r="G54" s="120" t="s">
        <v>274</v>
      </c>
      <c r="H54" s="121">
        <v>3</v>
      </c>
      <c r="J54" s="186"/>
      <c r="K54" s="186"/>
      <c r="L54" s="186"/>
      <c r="N54" s="186"/>
      <c r="O54" s="186"/>
      <c r="P54" s="186"/>
    </row>
    <row r="55" spans="2:16" ht="31.05" customHeight="1">
      <c r="B55" s="386"/>
      <c r="C55" s="120" t="s">
        <v>317</v>
      </c>
      <c r="D55" s="121">
        <v>0</v>
      </c>
      <c r="F55" s="185"/>
      <c r="G55" s="120"/>
      <c r="H55" s="121"/>
      <c r="J55" s="186"/>
      <c r="K55" s="186"/>
      <c r="L55" s="186"/>
      <c r="N55" s="186"/>
      <c r="O55" s="186"/>
      <c r="P55" s="186"/>
    </row>
    <row r="56" spans="2:16" ht="31.05" customHeight="1">
      <c r="B56" s="386"/>
      <c r="C56" s="120" t="s">
        <v>318</v>
      </c>
      <c r="D56" s="121">
        <v>3</v>
      </c>
      <c r="F56" s="384" t="str">
        <f>F53</f>
        <v>Tipos de evidencia</v>
      </c>
      <c r="G56" s="120" t="s">
        <v>159</v>
      </c>
      <c r="H56" s="121">
        <v>0</v>
      </c>
      <c r="J56" s="384" t="str">
        <f>'OPI Autom'!B121</f>
        <v>¿La organización ha institucionalizado un proceso para analizar éxitos y retos que surgen de sus programas y servicios?</v>
      </c>
      <c r="K56" s="120" t="s">
        <v>159</v>
      </c>
      <c r="L56" s="121">
        <v>0</v>
      </c>
      <c r="N56" s="186"/>
      <c r="O56" s="186"/>
      <c r="P56" s="186"/>
    </row>
    <row r="57" spans="2:16" ht="31.05" customHeight="1">
      <c r="B57" s="386"/>
      <c r="C57" s="120" t="s">
        <v>319</v>
      </c>
      <c r="D57" s="121">
        <v>4</v>
      </c>
      <c r="F57" s="385"/>
      <c r="G57" s="120" t="s">
        <v>274</v>
      </c>
      <c r="H57" s="121">
        <v>4</v>
      </c>
      <c r="J57" s="385"/>
      <c r="K57" s="120" t="s">
        <v>320</v>
      </c>
      <c r="L57" s="121">
        <v>0</v>
      </c>
      <c r="N57" s="186"/>
      <c r="O57" s="186"/>
      <c r="P57" s="186"/>
    </row>
    <row r="58" spans="2:16" ht="31.05" customHeight="1">
      <c r="C58" s="122" t="s">
        <v>321</v>
      </c>
      <c r="F58" s="185"/>
      <c r="G58" s="120"/>
      <c r="H58" s="121"/>
      <c r="J58" s="385"/>
      <c r="K58" s="120" t="s">
        <v>322</v>
      </c>
      <c r="L58" s="121">
        <v>1</v>
      </c>
      <c r="N58" s="186"/>
      <c r="O58" s="186"/>
      <c r="P58" s="186"/>
    </row>
    <row r="59" spans="2:16" ht="31.05" customHeight="1">
      <c r="B59" s="120" t="s">
        <v>159</v>
      </c>
      <c r="J59" s="385"/>
      <c r="K59" s="120" t="s">
        <v>323</v>
      </c>
      <c r="L59" s="121">
        <v>2</v>
      </c>
      <c r="N59" s="72"/>
      <c r="O59" s="72"/>
      <c r="P59" s="72"/>
    </row>
    <row r="60" spans="2:16" ht="31.05" customHeight="1">
      <c r="B60" s="120" t="s">
        <v>317</v>
      </c>
      <c r="C60" s="122" t="s">
        <v>324</v>
      </c>
      <c r="J60" s="385"/>
      <c r="K60" s="120" t="s">
        <v>325</v>
      </c>
      <c r="L60" s="121">
        <v>3</v>
      </c>
      <c r="N60" s="72"/>
      <c r="O60" s="72"/>
      <c r="P60" s="72"/>
    </row>
    <row r="61" spans="2:16" ht="31.05" customHeight="1">
      <c r="B61" s="120" t="s">
        <v>318</v>
      </c>
      <c r="C61" s="122" t="s">
        <v>324</v>
      </c>
      <c r="N61" s="390" t="str">
        <f>'OPI Autom'!B159</f>
        <v>4.2 Impacto Social</v>
      </c>
      <c r="O61" s="390"/>
      <c r="P61" s="390"/>
    </row>
    <row r="62" spans="2:16" ht="49.95" customHeight="1">
      <c r="B62" s="120" t="s">
        <v>319</v>
      </c>
      <c r="C62" s="122" t="s">
        <v>326</v>
      </c>
      <c r="F62" s="59"/>
      <c r="G62" s="59"/>
      <c r="H62" s="59"/>
      <c r="J62" s="120" t="str">
        <f>K56</f>
        <v>a. No</v>
      </c>
      <c r="K62" s="120" t="s">
        <v>287</v>
      </c>
      <c r="L62" s="121">
        <v>0</v>
      </c>
      <c r="N62" s="59"/>
      <c r="O62" s="59"/>
      <c r="P62" s="59"/>
    </row>
    <row r="63" spans="2:16" ht="49.95" customHeight="1">
      <c r="J63" s="120" t="str">
        <f>K57</f>
        <v>b. Está desarrollando un proceso para analizar éxitos y retos</v>
      </c>
      <c r="K63" s="120" t="s">
        <v>287</v>
      </c>
      <c r="L63" s="121">
        <v>0</v>
      </c>
    </row>
    <row r="64" spans="2:16" ht="49.95" customHeight="1">
      <c r="B64" s="392" t="str">
        <f>B2</f>
        <v>1. Efectividad</v>
      </c>
      <c r="C64" s="392"/>
      <c r="D64" s="392"/>
      <c r="F64" s="389" t="str">
        <f>'OPI Autom'!B48</f>
        <v>2. Eficiencia</v>
      </c>
      <c r="G64" s="389"/>
      <c r="H64" s="389"/>
      <c r="J64" s="120" t="str">
        <f>K58</f>
        <v>c. La organización tiene un proceso escrito pero no se sigue / Sí se sigue pero no se cuenta con evidencia</v>
      </c>
      <c r="K64" s="120" t="s">
        <v>327</v>
      </c>
      <c r="L64" s="121">
        <v>1</v>
      </c>
      <c r="N64" s="384" t="str">
        <f>'OPI Autom'!B162</f>
        <v>¿La organización participa en redes nacionales o regionales reconocidas que son relevantes para sus programas y servicios?</v>
      </c>
      <c r="O64" s="120" t="s">
        <v>159</v>
      </c>
      <c r="P64" s="121">
        <v>0</v>
      </c>
    </row>
    <row r="65" spans="2:16" ht="49.95" customHeight="1">
      <c r="B65" s="390" t="str">
        <f>'OPI Autom'!B33</f>
        <v>1.2 Estándares</v>
      </c>
      <c r="C65" s="390"/>
      <c r="D65" s="390"/>
      <c r="F65" s="390" t="str">
        <f>'OPI Autom'!B76</f>
        <v xml:space="preserve">2.2 Alcance  </v>
      </c>
      <c r="G65" s="390"/>
      <c r="H65" s="390"/>
      <c r="J65" s="120" t="str">
        <f>K59</f>
        <v>d. La organización tiene un proceso escrito y se siguió en al menos una ocasión</v>
      </c>
      <c r="K65" s="120" t="s">
        <v>327</v>
      </c>
      <c r="L65" s="121">
        <v>1</v>
      </c>
      <c r="N65" s="385"/>
      <c r="O65" s="120" t="s">
        <v>328</v>
      </c>
      <c r="P65" s="121">
        <v>0</v>
      </c>
    </row>
    <row r="66" spans="2:16" ht="49.05" customHeight="1">
      <c r="B66" s="384" t="str">
        <f>'OPI Autom'!B36:E36</f>
        <v>¿La organización cuenta con estándares internos que guíen sus programas y servicios?</v>
      </c>
      <c r="C66" s="120" t="s">
        <v>159</v>
      </c>
      <c r="D66" s="121">
        <v>0</v>
      </c>
      <c r="F66" s="386" t="str">
        <f>'OPI Autom'!B52</f>
        <v>¿La organización tiene un plan de operaciones o plan de trabajo por escrito que describe como se llevarán a cabo los programas y servicios?</v>
      </c>
      <c r="G66" s="120" t="s">
        <v>159</v>
      </c>
      <c r="H66" s="121">
        <v>0</v>
      </c>
      <c r="J66" s="120" t="str">
        <f>K60</f>
        <v>e. Sí la organización ha institucionalizado un proceso (ha sido seguido en al menos tres ocasiones durante los últimos dos años)</v>
      </c>
      <c r="K66" s="120" t="s">
        <v>327</v>
      </c>
      <c r="L66" s="121">
        <v>1</v>
      </c>
      <c r="N66" s="385"/>
      <c r="O66" s="120" t="s">
        <v>329</v>
      </c>
      <c r="P66" s="121">
        <v>2</v>
      </c>
    </row>
    <row r="67" spans="2:16" ht="49.05" customHeight="1">
      <c r="B67" s="385"/>
      <c r="C67" s="120" t="s">
        <v>330</v>
      </c>
      <c r="D67" s="121">
        <v>0</v>
      </c>
      <c r="F67" s="386"/>
      <c r="G67" s="120" t="s">
        <v>458</v>
      </c>
      <c r="H67" s="121">
        <v>0</v>
      </c>
      <c r="N67" s="385"/>
      <c r="O67" s="120" t="s">
        <v>331</v>
      </c>
      <c r="P67" s="121">
        <v>3</v>
      </c>
    </row>
    <row r="68" spans="2:16" ht="49.05" customHeight="1">
      <c r="B68" s="385"/>
      <c r="C68" s="120" t="s">
        <v>332</v>
      </c>
      <c r="D68" s="121">
        <v>1</v>
      </c>
      <c r="F68" s="386"/>
      <c r="G68" s="120" t="s">
        <v>271</v>
      </c>
      <c r="H68" s="121">
        <v>1</v>
      </c>
      <c r="N68" s="391"/>
      <c r="O68" s="120" t="s">
        <v>333</v>
      </c>
      <c r="P68" s="121">
        <v>4</v>
      </c>
    </row>
    <row r="69" spans="2:16" ht="49.05" customHeight="1">
      <c r="B69" s="391"/>
      <c r="C69" s="120" t="s">
        <v>334</v>
      </c>
      <c r="D69" s="121">
        <v>1</v>
      </c>
      <c r="F69" s="59"/>
      <c r="G69" s="59"/>
      <c r="H69" s="59"/>
      <c r="J69" s="59"/>
      <c r="N69" s="59"/>
      <c r="O69" s="59"/>
      <c r="P69" s="59"/>
    </row>
    <row r="70" spans="2:16" ht="49.05" customHeight="1">
      <c r="F70" s="59"/>
      <c r="G70" s="59"/>
      <c r="H70" s="59"/>
      <c r="J70" s="120" t="str">
        <f>K56</f>
        <v>a. No</v>
      </c>
      <c r="K70" s="120" t="s">
        <v>287</v>
      </c>
      <c r="L70" s="121">
        <v>0</v>
      </c>
      <c r="N70" s="59" t="str">
        <f>O64</f>
        <v>a. No</v>
      </c>
      <c r="O70" s="179" t="s">
        <v>287</v>
      </c>
      <c r="P70" s="121">
        <v>0</v>
      </c>
    </row>
    <row r="71" spans="2:16" ht="49.05" customHeight="1">
      <c r="F71" s="59"/>
      <c r="G71" s="59"/>
      <c r="H71" s="59"/>
      <c r="J71" s="120" t="str">
        <f>K57</f>
        <v>b. Está desarrollando un proceso para analizar éxitos y retos</v>
      </c>
      <c r="K71" s="120" t="s">
        <v>287</v>
      </c>
      <c r="L71" s="121">
        <v>0</v>
      </c>
      <c r="N71" s="59" t="str">
        <f>O65</f>
        <v>b. Esta aprendiendo el valor de construir redes y/o está considerando alianzas potenciales / No cuenta con evidencia</v>
      </c>
      <c r="O71" s="179" t="s">
        <v>287</v>
      </c>
      <c r="P71" s="121">
        <v>0</v>
      </c>
    </row>
    <row r="72" spans="2:16" ht="49.05" customHeight="1">
      <c r="C72" s="59"/>
      <c r="F72" s="59"/>
      <c r="G72" s="59"/>
      <c r="H72" s="59"/>
      <c r="J72" s="120" t="str">
        <f>K58</f>
        <v>c. La organización tiene un proceso escrito pero no se sigue / Sí se sigue pero no se cuenta con evidencia</v>
      </c>
      <c r="K72" s="120" t="s">
        <v>287</v>
      </c>
      <c r="L72" s="121">
        <v>0</v>
      </c>
      <c r="N72" s="59" t="str">
        <f>O66</f>
        <v>c. Participa en redes locales reconocidas que son relevantes y cuenta con evidencia</v>
      </c>
      <c r="O72" s="59" t="s">
        <v>335</v>
      </c>
      <c r="P72" s="121">
        <v>2</v>
      </c>
    </row>
    <row r="73" spans="2:16" ht="49.05" customHeight="1">
      <c r="C73" s="128"/>
      <c r="F73" s="59"/>
      <c r="G73" s="59"/>
      <c r="H73" s="59"/>
      <c r="J73" s="120" t="str">
        <f>K59</f>
        <v>d. La organización tiene un proceso escrito y se siguió en al menos una ocasión</v>
      </c>
      <c r="K73" s="120" t="s">
        <v>336</v>
      </c>
      <c r="L73" s="121">
        <v>2</v>
      </c>
      <c r="N73" s="59" t="str">
        <f>O67</f>
        <v>d. Participa en redes nacionales o regionales que son relevantes y cuenta con evidencia</v>
      </c>
      <c r="O73" s="59" t="s">
        <v>337</v>
      </c>
      <c r="P73" s="121">
        <v>3</v>
      </c>
    </row>
    <row r="74" spans="2:16" ht="49.05" customHeight="1">
      <c r="B74" s="384" t="str">
        <f>'OPI Autom'!B37:E37</f>
        <v>¿La organización implementa estándares nacionales e internacionales (o buenas practicas en el sector) relevantes que guíen sus programas y servicios?</v>
      </c>
      <c r="C74" s="120" t="s">
        <v>159</v>
      </c>
      <c r="D74" s="121">
        <v>0</v>
      </c>
      <c r="F74" s="59"/>
      <c r="G74" s="59"/>
      <c r="H74" s="59"/>
      <c r="J74" s="120" t="str">
        <f>K60</f>
        <v>e. Sí la organización ha institucionalizado un proceso (ha sido seguido en al menos tres ocasiones durante los últimos dos años)</v>
      </c>
      <c r="K74" s="120" t="s">
        <v>338</v>
      </c>
      <c r="L74" s="121">
        <v>3</v>
      </c>
      <c r="N74" s="59" t="str">
        <f>O68</f>
        <v>e. Se identifica como líder en redes nacionales o regionales reconocidas y cuenta con evidencia</v>
      </c>
      <c r="O74" s="59" t="s">
        <v>337</v>
      </c>
      <c r="P74" s="121">
        <v>4</v>
      </c>
    </row>
    <row r="75" spans="2:16" ht="49.05" customHeight="1">
      <c r="B75" s="385"/>
      <c r="C75" s="129" t="s">
        <v>339</v>
      </c>
      <c r="D75" s="121">
        <v>2</v>
      </c>
      <c r="F75" s="59"/>
      <c r="G75" s="59"/>
      <c r="H75" s="59"/>
      <c r="J75" s="59"/>
      <c r="K75" s="59"/>
      <c r="L75" s="59"/>
      <c r="N75" s="59"/>
      <c r="O75" s="59"/>
      <c r="P75" s="59"/>
    </row>
    <row r="76" spans="2:16" ht="49.05" customHeight="1">
      <c r="B76" s="385"/>
      <c r="C76" s="129" t="s">
        <v>340</v>
      </c>
      <c r="D76" s="121">
        <v>3</v>
      </c>
      <c r="F76" s="59"/>
      <c r="G76" s="59"/>
      <c r="H76" s="59"/>
      <c r="J76" s="386" t="str">
        <f>'OPI Autom'!B122</f>
        <v>Tipos de evidencia</v>
      </c>
      <c r="K76" s="120" t="s">
        <v>159</v>
      </c>
      <c r="L76" s="121">
        <v>0</v>
      </c>
      <c r="N76" s="59" t="str">
        <f>O64</f>
        <v>a. No</v>
      </c>
      <c r="O76" s="179" t="s">
        <v>287</v>
      </c>
      <c r="P76" s="121">
        <v>0</v>
      </c>
    </row>
    <row r="77" spans="2:16" ht="49.05" customHeight="1">
      <c r="B77" s="391"/>
      <c r="C77" s="120" t="s">
        <v>341</v>
      </c>
      <c r="D77" s="121">
        <v>4</v>
      </c>
      <c r="F77" s="59"/>
      <c r="G77" s="59"/>
      <c r="H77" s="59"/>
      <c r="J77" s="386"/>
      <c r="K77" s="120" t="s">
        <v>274</v>
      </c>
      <c r="L77" s="121">
        <v>2</v>
      </c>
      <c r="N77" s="59" t="str">
        <f>O65</f>
        <v>b. Esta aprendiendo el valor de construir redes y/o está considerando alianzas potenciales / No cuenta con evidencia</v>
      </c>
      <c r="O77" s="179" t="s">
        <v>287</v>
      </c>
      <c r="P77" s="121">
        <v>0</v>
      </c>
    </row>
    <row r="78" spans="2:16" ht="49.05" customHeight="1">
      <c r="C78" s="59"/>
      <c r="F78" s="59"/>
      <c r="G78" s="59"/>
      <c r="H78" s="59"/>
      <c r="J78" s="59"/>
      <c r="K78" s="59"/>
      <c r="L78" s="59"/>
      <c r="N78" s="59" t="str">
        <f>O66</f>
        <v>c. Participa en redes locales reconocidas que son relevantes y cuenta con evidencia</v>
      </c>
      <c r="O78" s="59" t="s">
        <v>342</v>
      </c>
      <c r="P78" s="121">
        <v>2</v>
      </c>
    </row>
    <row r="79" spans="2:16" ht="49.05" customHeight="1">
      <c r="B79" s="130" t="str">
        <f>C74</f>
        <v>a. No</v>
      </c>
      <c r="C79" s="131" t="s">
        <v>287</v>
      </c>
      <c r="D79" s="132">
        <v>0</v>
      </c>
      <c r="F79" s="59"/>
      <c r="G79" s="59"/>
      <c r="H79" s="59"/>
      <c r="J79" s="59"/>
      <c r="K79" s="59"/>
      <c r="L79" s="59"/>
      <c r="N79" s="59" t="str">
        <f>O67</f>
        <v>d. Participa en redes nacionales o regionales que son relevantes y cuenta con evidencia</v>
      </c>
      <c r="O79" s="59" t="s">
        <v>343</v>
      </c>
      <c r="P79" s="121">
        <v>3</v>
      </c>
    </row>
    <row r="80" spans="2:16" ht="61.05" customHeight="1">
      <c r="B80" s="131" t="str">
        <f>C75</f>
        <v>b. La organización está tomando pasos claros hacia el cumplimiento de estándares</v>
      </c>
      <c r="C80" s="133" t="s">
        <v>344</v>
      </c>
      <c r="D80" s="132">
        <v>2</v>
      </c>
      <c r="F80" s="386" t="str">
        <f>'OPI Autom'!B80</f>
        <v>¿La organización cuenta con un Plan de monitoreo completo?</v>
      </c>
      <c r="G80" s="120" t="s">
        <v>159</v>
      </c>
      <c r="H80" s="121">
        <v>0</v>
      </c>
      <c r="J80" s="384" t="str">
        <f>'OPI Autom'!B125</f>
        <v>¿La organización hace cambios como resultado del análisis de los éxitos y retos que surgen de sus programas y servicios?</v>
      </c>
      <c r="K80" s="120" t="s">
        <v>159</v>
      </c>
      <c r="L80" s="121">
        <v>0</v>
      </c>
      <c r="N80" s="59" t="str">
        <f>O68</f>
        <v>e. Se identifica como líder en redes nacionales o regionales reconocidas y cuenta con evidencia</v>
      </c>
      <c r="O80" s="59" t="s">
        <v>345</v>
      </c>
      <c r="P80" s="121">
        <v>4</v>
      </c>
    </row>
    <row r="81" spans="2:16" ht="61.05" customHeight="1">
      <c r="B81" s="131" t="str">
        <f>C76</f>
        <v>c. La organización se esfuerza constantemente y ha logrado implementar estándares</v>
      </c>
      <c r="C81" s="133" t="s">
        <v>346</v>
      </c>
      <c r="D81" s="132">
        <v>3</v>
      </c>
      <c r="F81" s="386"/>
      <c r="G81" s="120" t="s">
        <v>458</v>
      </c>
      <c r="H81" s="121">
        <v>1</v>
      </c>
      <c r="J81" s="385"/>
      <c r="K81" s="120" t="s">
        <v>347</v>
      </c>
      <c r="L81" s="121">
        <v>0</v>
      </c>
    </row>
    <row r="82" spans="2:16" ht="88.95" customHeight="1">
      <c r="B82" s="131" t="str">
        <f>C77</f>
        <v>d. La organización consistentemente alcanza estándares existentes</v>
      </c>
      <c r="C82" s="133" t="s">
        <v>348</v>
      </c>
      <c r="D82" s="134">
        <v>4</v>
      </c>
      <c r="F82" s="386"/>
      <c r="G82" s="120" t="s">
        <v>271</v>
      </c>
      <c r="H82" s="121">
        <v>2</v>
      </c>
      <c r="J82" s="385"/>
      <c r="K82" s="120" t="s">
        <v>349</v>
      </c>
      <c r="L82" s="121">
        <v>0</v>
      </c>
    </row>
    <row r="83" spans="2:16" ht="67.95" customHeight="1">
      <c r="C83" s="125"/>
      <c r="F83" s="59"/>
      <c r="G83" s="59"/>
      <c r="H83" s="59"/>
      <c r="J83" s="391"/>
      <c r="K83" s="120" t="s">
        <v>350</v>
      </c>
      <c r="L83" s="121">
        <v>1</v>
      </c>
    </row>
    <row r="84" spans="2:16" ht="49.05" customHeight="1">
      <c r="B84" s="130" t="str">
        <f>C74</f>
        <v>a. No</v>
      </c>
      <c r="C84" s="131" t="s">
        <v>287</v>
      </c>
      <c r="D84" s="132">
        <v>0</v>
      </c>
      <c r="N84" s="386" t="str">
        <f>'OPI Autom'!B166</f>
        <v>¿La organización apalanca su participación en redes y es capaz de demostrar alianzas e involucramiento con otras OSC y entidades relevantes de gobierno y el sector privado?</v>
      </c>
      <c r="O84" s="120" t="s">
        <v>159</v>
      </c>
      <c r="P84" s="121">
        <v>0</v>
      </c>
    </row>
    <row r="85" spans="2:16" ht="64.05" customHeight="1">
      <c r="B85" s="131" t="str">
        <f>C75</f>
        <v>b. La organización está tomando pasos claros hacia el cumplimiento de estándares</v>
      </c>
      <c r="C85" s="133" t="s">
        <v>351</v>
      </c>
      <c r="D85" s="132">
        <v>2</v>
      </c>
      <c r="J85" s="59" t="str">
        <f>K80</f>
        <v>a. No</v>
      </c>
      <c r="K85" s="59" t="s">
        <v>287</v>
      </c>
      <c r="L85" s="121">
        <v>0</v>
      </c>
      <c r="N85" s="386"/>
      <c r="O85" s="120" t="s">
        <v>352</v>
      </c>
      <c r="P85" s="121">
        <v>2</v>
      </c>
    </row>
    <row r="86" spans="2:16" ht="63" customHeight="1">
      <c r="B86" s="131" t="str">
        <f>C76</f>
        <v>c. La organización se esfuerza constantemente y ha logrado implementar estándares</v>
      </c>
      <c r="C86" s="133" t="s">
        <v>353</v>
      </c>
      <c r="D86" s="132">
        <v>3</v>
      </c>
      <c r="F86" s="387" t="str">
        <f>'OPI Autom'!B81</f>
        <v>Check List de las características del Plan:</v>
      </c>
      <c r="G86" s="135" t="s">
        <v>159</v>
      </c>
      <c r="H86" s="136">
        <v>0</v>
      </c>
      <c r="J86" s="59" t="str">
        <f>K81</f>
        <v>b. En algunas ocasiones</v>
      </c>
      <c r="K86" s="59" t="s">
        <v>287</v>
      </c>
      <c r="L86" s="121">
        <v>0</v>
      </c>
      <c r="N86" s="386"/>
      <c r="O86" s="120" t="s">
        <v>354</v>
      </c>
      <c r="P86" s="121">
        <v>3</v>
      </c>
    </row>
    <row r="87" spans="2:16" ht="49.05" customHeight="1">
      <c r="B87" s="131" t="str">
        <f>C77</f>
        <v>d. La organización consistentemente alcanza estándares existentes</v>
      </c>
      <c r="C87" s="133" t="s">
        <v>355</v>
      </c>
      <c r="D87" s="134">
        <v>4</v>
      </c>
      <c r="F87" s="388"/>
      <c r="G87" s="137" t="s">
        <v>276</v>
      </c>
      <c r="H87" s="138">
        <v>2</v>
      </c>
      <c r="J87" s="59" t="str">
        <f>K82</f>
        <v>c. Ha efectuado cambios como resultado del análisis pero no se cuenta con evidencia</v>
      </c>
      <c r="K87" s="59" t="s">
        <v>287</v>
      </c>
      <c r="L87" s="121">
        <v>0</v>
      </c>
      <c r="N87" s="386"/>
      <c r="O87" s="120" t="s">
        <v>356</v>
      </c>
      <c r="P87" s="121">
        <v>4</v>
      </c>
    </row>
    <row r="88" spans="2:16" ht="49.05" customHeight="1">
      <c r="C88" s="125"/>
      <c r="F88" s="59"/>
      <c r="G88" s="59"/>
      <c r="H88" s="59"/>
      <c r="J88" s="125" t="str">
        <f>K83</f>
        <v>d. Consistentemente hace cambios como resultado del análisis y cuenta con evidencia</v>
      </c>
      <c r="K88" s="125" t="s">
        <v>357</v>
      </c>
      <c r="L88" s="121">
        <v>1</v>
      </c>
      <c r="N88" s="63"/>
      <c r="O88" s="63"/>
      <c r="P88" s="63"/>
    </row>
    <row r="89" spans="2:16" ht="49.05" customHeight="1">
      <c r="B89" s="384" t="str">
        <f>'OPI Autom'!B38</f>
        <v>Tipos de evidencia</v>
      </c>
      <c r="C89" s="120" t="s">
        <v>159</v>
      </c>
      <c r="D89" s="121">
        <v>0</v>
      </c>
      <c r="F89" s="59"/>
      <c r="G89" s="59"/>
      <c r="H89" s="59"/>
      <c r="M89" s="59"/>
      <c r="N89" s="71" t="str">
        <f>O84</f>
        <v>a. No</v>
      </c>
      <c r="O89" s="179" t="s">
        <v>287</v>
      </c>
      <c r="P89" s="121">
        <v>0</v>
      </c>
    </row>
    <row r="90" spans="2:16" ht="49.05" customHeight="1">
      <c r="B90" s="385"/>
      <c r="C90" s="120" t="s">
        <v>274</v>
      </c>
      <c r="D90" s="121">
        <v>2</v>
      </c>
      <c r="F90" s="59"/>
      <c r="G90" s="59"/>
      <c r="H90" s="59"/>
      <c r="M90" s="59"/>
      <c r="N90" s="71" t="str">
        <f>O85</f>
        <v>b. Con al menos otra organización de la sociedad civil</v>
      </c>
      <c r="O90" s="120" t="s">
        <v>358</v>
      </c>
      <c r="P90" s="121">
        <v>2</v>
      </c>
    </row>
    <row r="91" spans="2:16" ht="49.05" customHeight="1">
      <c r="F91" s="59"/>
      <c r="G91" s="59"/>
      <c r="H91" s="59"/>
      <c r="N91" s="71" t="str">
        <f>O86</f>
        <v>c. Con otras OSC y entidades relevantes de gobierno</v>
      </c>
      <c r="O91" s="120" t="s">
        <v>359</v>
      </c>
      <c r="P91" s="121">
        <v>3</v>
      </c>
    </row>
    <row r="92" spans="2:16" ht="49.05" customHeight="1">
      <c r="B92" s="384" t="str">
        <f>B89</f>
        <v>Tipos de evidencia</v>
      </c>
      <c r="C92" s="120" t="s">
        <v>159</v>
      </c>
      <c r="D92" s="121">
        <v>0</v>
      </c>
      <c r="F92" s="386" t="str">
        <f>'OPI Autom'!B85</f>
        <v>¿La organización recolecta información para monitorear los servicios ofrecidos a la población objetivo?</v>
      </c>
      <c r="G92" s="135" t="s">
        <v>159</v>
      </c>
      <c r="H92" s="136">
        <v>0</v>
      </c>
      <c r="N92" s="71" t="str">
        <f>O87</f>
        <v>d. Con otras OSC, entidades relevantes de gobierno y el sector privado</v>
      </c>
      <c r="O92" s="120" t="s">
        <v>360</v>
      </c>
      <c r="P92" s="121">
        <v>4</v>
      </c>
    </row>
    <row r="93" spans="2:16" ht="49.05" customHeight="1">
      <c r="B93" s="385"/>
      <c r="C93" s="120" t="s">
        <v>274</v>
      </c>
      <c r="D93" s="121">
        <v>3</v>
      </c>
      <c r="F93" s="386"/>
      <c r="G93" s="137" t="s">
        <v>276</v>
      </c>
      <c r="H93" s="138">
        <v>1</v>
      </c>
      <c r="N93" s="63"/>
      <c r="O93" s="63"/>
      <c r="P93" s="63"/>
    </row>
    <row r="94" spans="2:16" ht="49.05" customHeight="1">
      <c r="F94" s="386"/>
      <c r="G94" s="59"/>
      <c r="H94" s="59"/>
      <c r="N94" s="63"/>
      <c r="O94" s="63"/>
      <c r="P94" s="63"/>
    </row>
    <row r="95" spans="2:16" ht="49.05" customHeight="1">
      <c r="B95" s="384" t="str">
        <f>B92</f>
        <v>Tipos de evidencia</v>
      </c>
      <c r="C95" s="120" t="s">
        <v>159</v>
      </c>
      <c r="D95" s="121">
        <v>0</v>
      </c>
      <c r="F95" s="59"/>
      <c r="G95" s="59"/>
      <c r="H95" s="59"/>
      <c r="J95" s="395" t="str">
        <f>'OPI Autom'!B128</f>
        <v>¿La organización usa su análisis para influenciar el cambios en los programas y servicios de otros (sean organizaciones, instituciones, etc.) al nivel nacional y/o internacional?</v>
      </c>
      <c r="K95" s="139" t="s">
        <v>159</v>
      </c>
      <c r="L95" s="140">
        <v>0</v>
      </c>
      <c r="N95" s="71" t="str">
        <f>O84</f>
        <v>a. No</v>
      </c>
      <c r="O95" s="179" t="s">
        <v>287</v>
      </c>
      <c r="P95" s="121">
        <v>0</v>
      </c>
    </row>
    <row r="96" spans="2:16" ht="49.05" customHeight="1">
      <c r="B96" s="385"/>
      <c r="C96" s="120" t="s">
        <v>274</v>
      </c>
      <c r="D96" s="121">
        <v>4</v>
      </c>
      <c r="F96" s="386" t="str">
        <f>'OPI Autom'!B86</f>
        <v>¿La organización ha alcanzado sus metas a nivel output (programas y servicios)?</v>
      </c>
      <c r="G96" s="120" t="s">
        <v>159</v>
      </c>
      <c r="H96" s="121">
        <v>0</v>
      </c>
      <c r="J96" s="395"/>
      <c r="K96" s="141" t="s">
        <v>304</v>
      </c>
      <c r="L96" s="140">
        <v>0</v>
      </c>
      <c r="M96" s="122"/>
      <c r="N96" s="71" t="str">
        <f>O85</f>
        <v>b. Con al menos otra organización de la sociedad civil</v>
      </c>
      <c r="O96" s="120" t="s">
        <v>361</v>
      </c>
      <c r="P96" s="121">
        <v>2</v>
      </c>
    </row>
    <row r="97" spans="2:16" ht="49.05" customHeight="1">
      <c r="B97" s="384"/>
      <c r="C97" s="120"/>
      <c r="D97" s="121"/>
      <c r="F97" s="386"/>
      <c r="G97" s="120" t="s">
        <v>362</v>
      </c>
      <c r="H97" s="121">
        <v>0</v>
      </c>
      <c r="J97" s="395"/>
      <c r="K97" s="141" t="s">
        <v>363</v>
      </c>
      <c r="L97" s="140">
        <v>1</v>
      </c>
      <c r="M97" s="122"/>
      <c r="N97" s="71" t="str">
        <f>O86</f>
        <v>c. Con otras OSC y entidades relevantes de gobierno</v>
      </c>
      <c r="O97" s="120" t="s">
        <v>364</v>
      </c>
      <c r="P97" s="121">
        <v>3</v>
      </c>
    </row>
    <row r="98" spans="2:16" ht="49.05" customHeight="1">
      <c r="B98" s="385"/>
      <c r="C98" s="120"/>
      <c r="D98" s="121"/>
      <c r="F98" s="386"/>
      <c r="G98" s="120" t="s">
        <v>365</v>
      </c>
      <c r="H98" s="121">
        <v>2</v>
      </c>
      <c r="M98" s="122"/>
      <c r="N98" s="71" t="str">
        <f>O87</f>
        <v>d. Con otras OSC, entidades relevantes de gobierno y el sector privado</v>
      </c>
      <c r="O98" s="120" t="s">
        <v>366</v>
      </c>
      <c r="P98" s="121">
        <v>4</v>
      </c>
    </row>
    <row r="99" spans="2:16" ht="49.05" customHeight="1">
      <c r="B99" s="391"/>
      <c r="C99" s="120"/>
      <c r="D99" s="121"/>
      <c r="F99" s="59"/>
      <c r="G99" s="59" t="s">
        <v>367</v>
      </c>
      <c r="H99" s="121">
        <v>3</v>
      </c>
      <c r="J99" s="59" t="str">
        <f>K95</f>
        <v>a. No</v>
      </c>
      <c r="K99" s="59" t="s">
        <v>287</v>
      </c>
      <c r="L99" s="121">
        <v>0</v>
      </c>
      <c r="M99" s="122"/>
      <c r="N99" s="63"/>
      <c r="O99" s="63"/>
      <c r="P99" s="63"/>
    </row>
    <row r="100" spans="2:16" ht="49.05" customHeight="1">
      <c r="B100" s="384" t="str">
        <f>'OPI Autom'!B40:E40</f>
        <v>¿La organización está involucrada en establecer nuevos estándares nacionales/ internacionales (o buenas practicas en el sector) que guíen sus programas y servicios?</v>
      </c>
      <c r="C100" s="120" t="s">
        <v>159</v>
      </c>
      <c r="D100" s="121">
        <v>0</v>
      </c>
      <c r="F100" s="59" t="str">
        <f>G96</f>
        <v>a. No</v>
      </c>
      <c r="G100" s="179" t="s">
        <v>287</v>
      </c>
      <c r="H100" s="121">
        <v>0</v>
      </c>
      <c r="J100" s="59" t="str">
        <f>K96</f>
        <v>b. Sí pero no cuenta con evidencia</v>
      </c>
      <c r="K100" s="59" t="s">
        <v>287</v>
      </c>
      <c r="L100" s="121">
        <v>0</v>
      </c>
      <c r="M100" s="122"/>
      <c r="N100" s="63"/>
      <c r="O100" s="63"/>
      <c r="P100" s="63"/>
    </row>
    <row r="101" spans="2:16" ht="49.05" customHeight="1">
      <c r="B101" s="385"/>
      <c r="C101" s="120" t="s">
        <v>301</v>
      </c>
      <c r="D101" s="121">
        <v>0</v>
      </c>
      <c r="F101" s="125" t="str">
        <f>G97</f>
        <v>b.  Ha alcanzado menos del 30% de sus metas a nivel output</v>
      </c>
      <c r="G101" s="125" t="s">
        <v>368</v>
      </c>
      <c r="J101" s="125" t="str">
        <f>K97</f>
        <v>c. Sí y cuenta con evidencia de al menos tres esfuerzos separados dentro de los dos últimos años para influenciar a otros a través</v>
      </c>
      <c r="K101" s="125" t="s">
        <v>369</v>
      </c>
      <c r="L101" s="121">
        <v>1</v>
      </c>
      <c r="N101" s="63"/>
      <c r="O101" s="63"/>
      <c r="P101" s="63"/>
    </row>
    <row r="102" spans="2:16" ht="49.05" customHeight="1">
      <c r="B102" s="391"/>
      <c r="C102" s="120" t="s">
        <v>370</v>
      </c>
      <c r="D102" s="121">
        <v>4</v>
      </c>
      <c r="F102" s="125" t="str">
        <f>G98</f>
        <v>c.  Ha alcanzado al menos 30% de sus metas a nivel output</v>
      </c>
      <c r="G102" s="125" t="s">
        <v>371</v>
      </c>
      <c r="J102" s="125"/>
      <c r="K102" s="125"/>
      <c r="L102" s="121"/>
      <c r="N102" s="63"/>
      <c r="O102" s="63"/>
      <c r="P102" s="63"/>
    </row>
    <row r="103" spans="2:16" ht="67.05" customHeight="1">
      <c r="B103" s="125"/>
      <c r="C103" s="125" t="s">
        <v>372</v>
      </c>
      <c r="F103" s="125" t="str">
        <f>G99</f>
        <v>d. Ha alcanzado al menos 80% de sus metas a nivel output</v>
      </c>
      <c r="G103" s="125" t="s">
        <v>373</v>
      </c>
      <c r="J103" s="59"/>
      <c r="K103" s="59"/>
      <c r="L103" s="59"/>
      <c r="M103" s="122"/>
      <c r="N103" s="63"/>
      <c r="O103" s="63"/>
      <c r="P103" s="63"/>
    </row>
    <row r="104" spans="2:16" ht="49.05" customHeight="1">
      <c r="G104" s="142"/>
      <c r="L104" s="122"/>
      <c r="M104" s="122"/>
      <c r="N104" s="63"/>
      <c r="O104" s="63"/>
      <c r="P104" s="63"/>
    </row>
    <row r="105" spans="2:16" ht="49.05" customHeight="1">
      <c r="C105" s="59"/>
      <c r="L105" s="122"/>
      <c r="M105" s="122"/>
      <c r="N105" s="63"/>
      <c r="O105" s="63"/>
      <c r="P105" s="63"/>
    </row>
    <row r="106" spans="2:16" ht="49.05" customHeight="1">
      <c r="F106" s="384" t="str">
        <f>'OPI Autom'!B87</f>
        <v>Tipos de evidencia</v>
      </c>
      <c r="G106" s="120" t="s">
        <v>159</v>
      </c>
      <c r="H106" s="121">
        <v>0</v>
      </c>
      <c r="L106" s="122"/>
      <c r="M106" s="122"/>
      <c r="N106" s="63"/>
      <c r="O106" s="63"/>
      <c r="P106" s="63"/>
    </row>
    <row r="107" spans="2:16" ht="49.05" customHeight="1">
      <c r="F107" s="385"/>
      <c r="G107" s="120" t="s">
        <v>274</v>
      </c>
      <c r="H107" s="121">
        <v>2</v>
      </c>
      <c r="L107" s="122"/>
      <c r="M107" s="122"/>
      <c r="N107" s="63"/>
      <c r="O107" s="63"/>
      <c r="P107" s="63"/>
    </row>
    <row r="108" spans="2:16" ht="49.05" customHeight="1">
      <c r="F108" s="127"/>
      <c r="G108" s="120"/>
      <c r="H108" s="121"/>
      <c r="L108" s="122"/>
      <c r="M108" s="122"/>
      <c r="N108" s="63"/>
      <c r="O108" s="63"/>
      <c r="P108" s="63"/>
    </row>
    <row r="109" spans="2:16" ht="49.05" customHeight="1">
      <c r="L109" s="122"/>
      <c r="M109" s="122"/>
      <c r="N109" s="63"/>
      <c r="O109" s="63"/>
      <c r="P109" s="63"/>
    </row>
    <row r="110" spans="2:16" ht="49.05" customHeight="1">
      <c r="F110" s="386" t="str">
        <f>'OPI Autom'!B89</f>
        <v>¿La  organización se asegura que la calidad de los datos es  alta (confiable)?</v>
      </c>
      <c r="G110" s="120" t="s">
        <v>159</v>
      </c>
      <c r="H110" s="121">
        <v>0</v>
      </c>
      <c r="L110" s="122"/>
      <c r="M110" s="122"/>
      <c r="N110" s="63"/>
      <c r="O110" s="63"/>
      <c r="P110" s="63"/>
    </row>
    <row r="111" spans="2:16" ht="61.95" customHeight="1">
      <c r="F111" s="386"/>
      <c r="G111" s="120" t="s">
        <v>317</v>
      </c>
      <c r="H111" s="121">
        <v>0</v>
      </c>
      <c r="L111" s="122"/>
      <c r="M111" s="122"/>
      <c r="N111" s="63"/>
      <c r="O111" s="63"/>
      <c r="P111" s="63"/>
    </row>
    <row r="112" spans="2:16" ht="61.95" customHeight="1">
      <c r="F112" s="386"/>
      <c r="G112" s="120" t="s">
        <v>318</v>
      </c>
      <c r="H112" s="121">
        <v>1</v>
      </c>
      <c r="L112" s="122"/>
      <c r="M112" s="122"/>
      <c r="N112" s="63"/>
      <c r="O112" s="63"/>
      <c r="P112" s="63"/>
    </row>
    <row r="113" spans="6:16" ht="61.95" customHeight="1">
      <c r="G113" s="63"/>
      <c r="L113" s="122"/>
      <c r="M113" s="122"/>
      <c r="N113" s="63"/>
      <c r="O113" s="63"/>
      <c r="P113" s="63"/>
    </row>
    <row r="114" spans="6:16">
      <c r="F114" s="59"/>
      <c r="G114" s="59"/>
      <c r="H114" s="59"/>
      <c r="L114" s="122"/>
      <c r="M114" s="122"/>
      <c r="N114" s="63"/>
      <c r="O114" s="63"/>
      <c r="P114" s="63"/>
    </row>
    <row r="115" spans="6:16" ht="36" customHeight="1">
      <c r="F115" s="120" t="s">
        <v>159</v>
      </c>
      <c r="G115" s="63">
        <v>0</v>
      </c>
      <c r="H115" s="63"/>
      <c r="L115" s="122"/>
      <c r="M115" s="122"/>
      <c r="N115" s="63"/>
      <c r="O115" s="63"/>
      <c r="P115" s="63"/>
    </row>
    <row r="116" spans="6:16" ht="36" customHeight="1">
      <c r="F116" s="120" t="s">
        <v>317</v>
      </c>
      <c r="G116" s="122" t="s">
        <v>374</v>
      </c>
      <c r="H116" s="63"/>
      <c r="L116" s="122"/>
      <c r="M116" s="122"/>
      <c r="N116" s="63"/>
      <c r="O116" s="63"/>
      <c r="P116" s="63"/>
    </row>
    <row r="117" spans="6:16" ht="36" customHeight="1">
      <c r="F117" s="120" t="s">
        <v>318</v>
      </c>
      <c r="G117" s="122" t="s">
        <v>374</v>
      </c>
      <c r="H117" s="63"/>
      <c r="L117" s="122"/>
      <c r="M117" s="122"/>
      <c r="N117" s="63"/>
      <c r="O117" s="63"/>
      <c r="P117" s="63"/>
    </row>
    <row r="118" spans="6:16">
      <c r="F118" s="63"/>
      <c r="G118" s="63"/>
      <c r="H118" s="63"/>
      <c r="L118" s="122"/>
      <c r="M118" s="122"/>
      <c r="N118" s="63"/>
      <c r="O118" s="63"/>
      <c r="P118" s="63"/>
    </row>
    <row r="119" spans="6:16">
      <c r="F119" s="59"/>
      <c r="G119" s="59"/>
      <c r="H119" s="59"/>
      <c r="L119" s="122"/>
      <c r="M119" s="122"/>
      <c r="N119" s="63"/>
      <c r="O119" s="63"/>
      <c r="P119" s="63"/>
    </row>
    <row r="120" spans="6:16" ht="43.95" customHeight="1">
      <c r="L120" s="122"/>
      <c r="M120" s="122"/>
      <c r="N120" s="63"/>
      <c r="O120" s="63"/>
      <c r="P120" s="63"/>
    </row>
    <row r="121" spans="6:16" ht="43.95" customHeight="1">
      <c r="F121" s="386" t="str">
        <f>'OPI Autom'!B90</f>
        <v>¿La organización ha escalado los servicios a nuevas áreas geográficas y nuevas poblaciones y/o expandido con mayor profundidad los servicios que proporciona a las poblaciones objetivo existentes en sintonía con el plan estratégico actual?</v>
      </c>
      <c r="G121" s="120" t="s">
        <v>220</v>
      </c>
      <c r="H121" s="121">
        <v>0</v>
      </c>
      <c r="L121" s="122"/>
      <c r="M121" s="122"/>
      <c r="N121" s="63"/>
      <c r="O121" s="63"/>
      <c r="P121" s="63"/>
    </row>
    <row r="122" spans="6:16" ht="43.95" customHeight="1">
      <c r="F122" s="386"/>
      <c r="G122" s="120" t="s">
        <v>375</v>
      </c>
      <c r="H122" s="121">
        <v>1</v>
      </c>
      <c r="J122" s="59"/>
      <c r="K122" s="59"/>
      <c r="L122" s="59"/>
      <c r="N122" s="63"/>
      <c r="O122" s="63"/>
      <c r="P122" s="63"/>
    </row>
    <row r="123" spans="6:16" ht="43.95" customHeight="1">
      <c r="F123" s="386"/>
      <c r="G123" s="120" t="s">
        <v>376</v>
      </c>
      <c r="H123" s="121">
        <v>2</v>
      </c>
      <c r="J123" s="59"/>
      <c r="K123" s="59"/>
      <c r="L123" s="59"/>
      <c r="N123" s="63"/>
      <c r="O123" s="63"/>
      <c r="P123" s="63"/>
    </row>
    <row r="124" spans="6:16" ht="43.95" customHeight="1">
      <c r="F124" s="59"/>
      <c r="G124" s="59" t="s">
        <v>377</v>
      </c>
      <c r="H124" s="59"/>
      <c r="J124" s="59"/>
      <c r="K124" s="59"/>
      <c r="L124" s="59"/>
      <c r="N124" s="63"/>
      <c r="O124" s="63"/>
      <c r="P124" s="63"/>
    </row>
    <row r="125" spans="6:16" ht="43.95" customHeight="1">
      <c r="J125" s="59"/>
      <c r="K125" s="59"/>
      <c r="L125" s="59"/>
      <c r="N125" s="63"/>
      <c r="O125" s="63"/>
      <c r="P125" s="63"/>
    </row>
    <row r="126" spans="6:16" ht="43.95" customHeight="1">
      <c r="J126" s="59"/>
      <c r="K126" s="59"/>
      <c r="L126" s="59"/>
      <c r="N126" s="63"/>
      <c r="O126" s="63"/>
      <c r="P126" s="63"/>
    </row>
    <row r="127" spans="6:16" ht="43.95" customHeight="1">
      <c r="J127" s="59"/>
      <c r="K127" s="59"/>
      <c r="L127" s="59"/>
      <c r="N127" s="63"/>
      <c r="O127" s="63"/>
      <c r="P127" s="63"/>
    </row>
    <row r="128" spans="6:16">
      <c r="F128" s="59"/>
      <c r="G128" s="59"/>
      <c r="H128" s="59"/>
      <c r="J128" s="59"/>
      <c r="K128" s="59"/>
      <c r="L128" s="59"/>
      <c r="N128" s="63"/>
      <c r="O128" s="63"/>
      <c r="P128" s="63"/>
    </row>
    <row r="129" spans="6:16">
      <c r="F129" s="59"/>
      <c r="G129" s="59"/>
      <c r="H129" s="59"/>
      <c r="J129" s="59"/>
      <c r="K129" s="59"/>
      <c r="L129" s="59"/>
      <c r="N129" s="63"/>
      <c r="O129" s="63"/>
      <c r="P129" s="63"/>
    </row>
    <row r="130" spans="6:16">
      <c r="F130" s="59"/>
      <c r="G130" s="59"/>
      <c r="H130" s="59"/>
      <c r="J130" s="59"/>
      <c r="K130" s="59"/>
      <c r="L130" s="59"/>
      <c r="N130" s="63"/>
      <c r="O130" s="63"/>
      <c r="P130" s="63"/>
    </row>
    <row r="131" spans="6:16">
      <c r="N131" s="63"/>
      <c r="O131" s="63"/>
      <c r="P131" s="63"/>
    </row>
    <row r="132" spans="6:16">
      <c r="N132" s="63"/>
      <c r="O132" s="63"/>
      <c r="P132" s="63"/>
    </row>
    <row r="133" spans="6:16">
      <c r="N133" s="63"/>
      <c r="O133" s="63"/>
      <c r="P133" s="63"/>
    </row>
    <row r="134" spans="6:16">
      <c r="N134" s="63"/>
      <c r="O134" s="63"/>
      <c r="P134" s="63"/>
    </row>
    <row r="135" spans="6:16">
      <c r="N135" s="63"/>
      <c r="O135" s="63"/>
      <c r="P135" s="63"/>
    </row>
    <row r="136" spans="6:16">
      <c r="N136" s="63"/>
      <c r="O136" s="63"/>
      <c r="P136" s="63"/>
    </row>
    <row r="137" spans="6:16">
      <c r="N137" s="63"/>
      <c r="O137" s="63"/>
      <c r="P137" s="63"/>
    </row>
    <row r="138" spans="6:16">
      <c r="N138" s="63"/>
      <c r="O138" s="63"/>
      <c r="P138" s="63"/>
    </row>
    <row r="139" spans="6:16">
      <c r="N139" s="63"/>
      <c r="O139" s="63"/>
      <c r="P139" s="63"/>
    </row>
    <row r="140" spans="6:16">
      <c r="N140" s="63"/>
      <c r="O140" s="63"/>
      <c r="P140" s="63"/>
    </row>
  </sheetData>
  <mergeCells count="63">
    <mergeCell ref="B54:B57"/>
    <mergeCell ref="F121:F123"/>
    <mergeCell ref="B66:B69"/>
    <mergeCell ref="J95:J97"/>
    <mergeCell ref="N2:P2"/>
    <mergeCell ref="N4:P4"/>
    <mergeCell ref="N5:N7"/>
    <mergeCell ref="N10:N11"/>
    <mergeCell ref="N14:N18"/>
    <mergeCell ref="N28:N30"/>
    <mergeCell ref="N50:P50"/>
    <mergeCell ref="J5:J7"/>
    <mergeCell ref="J12:J15"/>
    <mergeCell ref="J56:J60"/>
    <mergeCell ref="J4:L4"/>
    <mergeCell ref="J76:J77"/>
    <mergeCell ref="N32:N33"/>
    <mergeCell ref="J9:J10"/>
    <mergeCell ref="N61:P61"/>
    <mergeCell ref="B100:B102"/>
    <mergeCell ref="B74:B77"/>
    <mergeCell ref="B97:B99"/>
    <mergeCell ref="B89:B90"/>
    <mergeCell ref="B92:B93"/>
    <mergeCell ref="B95:B96"/>
    <mergeCell ref="N84:N87"/>
    <mergeCell ref="J34:J36"/>
    <mergeCell ref="J50:L50"/>
    <mergeCell ref="J52:L52"/>
    <mergeCell ref="F14:F18"/>
    <mergeCell ref="B65:D65"/>
    <mergeCell ref="B38:B41"/>
    <mergeCell ref="J2:L2"/>
    <mergeCell ref="J80:J83"/>
    <mergeCell ref="N64:N68"/>
    <mergeCell ref="B4:D4"/>
    <mergeCell ref="B2:D2"/>
    <mergeCell ref="B5:B7"/>
    <mergeCell ref="B10:B12"/>
    <mergeCell ref="B34:B36"/>
    <mergeCell ref="B18:B20"/>
    <mergeCell ref="B14:B16"/>
    <mergeCell ref="B22:B24"/>
    <mergeCell ref="B64:D64"/>
    <mergeCell ref="F2:H2"/>
    <mergeCell ref="F4:H4"/>
    <mergeCell ref="F5:F7"/>
    <mergeCell ref="F10:F11"/>
    <mergeCell ref="F64:H64"/>
    <mergeCell ref="F65:H65"/>
    <mergeCell ref="F26:F27"/>
    <mergeCell ref="F53:F54"/>
    <mergeCell ref="F56:F57"/>
    <mergeCell ref="F50:F51"/>
    <mergeCell ref="F29:F31"/>
    <mergeCell ref="F42:F44"/>
    <mergeCell ref="F106:F107"/>
    <mergeCell ref="F110:F112"/>
    <mergeCell ref="F66:F68"/>
    <mergeCell ref="F80:F82"/>
    <mergeCell ref="F86:F87"/>
    <mergeCell ref="F92:F94"/>
    <mergeCell ref="F96:F98"/>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tabColor theme="9" tint="0.59999389629810485"/>
  </sheetPr>
  <dimension ref="B1:H37"/>
  <sheetViews>
    <sheetView topLeftCell="A16" zoomScale="125" zoomScaleNormal="125" zoomScalePageLayoutView="125" workbookViewId="0">
      <selection activeCell="G5" sqref="G5:H6"/>
    </sheetView>
  </sheetViews>
  <sheetFormatPr defaultColWidth="8.77734375" defaultRowHeight="14.4"/>
  <cols>
    <col min="1" max="1" width="4.44140625" style="74" customWidth="1"/>
    <col min="2" max="2" width="17.44140625" style="74" customWidth="1"/>
    <col min="3" max="6" width="30.33203125" style="74" customWidth="1"/>
    <col min="7" max="7" width="22.21875" style="74" customWidth="1"/>
    <col min="8" max="8" width="12.44140625" style="75" customWidth="1"/>
    <col min="9" max="16384" width="8.77734375" style="74"/>
  </cols>
  <sheetData>
    <row r="1" spans="2:8">
      <c r="B1" s="73"/>
      <c r="C1" s="73"/>
    </row>
    <row r="2" spans="2:8" ht="44.55" customHeight="1">
      <c r="B2" s="396" t="s">
        <v>378</v>
      </c>
      <c r="C2" s="397"/>
      <c r="D2" s="397"/>
      <c r="E2" s="397"/>
      <c r="F2" s="397"/>
      <c r="G2" s="397"/>
      <c r="H2" s="397"/>
    </row>
    <row r="3" spans="2:8" ht="28.05" customHeight="1">
      <c r="B3" s="398" t="s">
        <v>152</v>
      </c>
      <c r="C3" s="398"/>
      <c r="D3" s="398"/>
      <c r="E3" s="398"/>
      <c r="F3" s="398"/>
      <c r="G3" s="398"/>
      <c r="H3" s="399"/>
    </row>
    <row r="4" spans="2:8" ht="22.95" customHeight="1">
      <c r="B4" s="400" t="s">
        <v>379</v>
      </c>
      <c r="C4" s="76" t="s">
        <v>170</v>
      </c>
      <c r="D4" s="76" t="s">
        <v>171</v>
      </c>
      <c r="E4" s="76" t="s">
        <v>172</v>
      </c>
      <c r="F4" s="77" t="s">
        <v>173</v>
      </c>
      <c r="G4" s="143" t="s">
        <v>380</v>
      </c>
      <c r="H4" s="144">
        <f>'OPI Autom'!J4</f>
        <v>1</v>
      </c>
    </row>
    <row r="5" spans="2:8" ht="70.95" customHeight="1">
      <c r="B5" s="401"/>
      <c r="C5" s="78" t="s">
        <v>381</v>
      </c>
      <c r="D5" s="78" t="s">
        <v>382</v>
      </c>
      <c r="E5" s="78" t="s">
        <v>383</v>
      </c>
      <c r="F5" s="78" t="s">
        <v>384</v>
      </c>
      <c r="G5" s="403">
        <f>'OPI Autom'!S17</f>
        <v>0</v>
      </c>
      <c r="H5" s="404"/>
    </row>
    <row r="6" spans="2:8" ht="128.55000000000001" customHeight="1">
      <c r="B6" s="402"/>
      <c r="C6" s="78" t="s">
        <v>385</v>
      </c>
      <c r="D6" s="78" t="s">
        <v>386</v>
      </c>
      <c r="E6" s="78" t="s">
        <v>387</v>
      </c>
      <c r="F6" s="78" t="s">
        <v>388</v>
      </c>
      <c r="G6" s="405"/>
      <c r="H6" s="406"/>
    </row>
    <row r="7" spans="2:8" ht="21">
      <c r="B7" s="407" t="s">
        <v>389</v>
      </c>
      <c r="C7" s="76" t="s">
        <v>170</v>
      </c>
      <c r="D7" s="76" t="s">
        <v>171</v>
      </c>
      <c r="E7" s="76" t="s">
        <v>172</v>
      </c>
      <c r="F7" s="77" t="s">
        <v>173</v>
      </c>
      <c r="G7" s="143" t="s">
        <v>380</v>
      </c>
      <c r="H7" s="144">
        <f>'OPI Autom'!J5</f>
        <v>1</v>
      </c>
    </row>
    <row r="8" spans="2:8" ht="91.05" customHeight="1">
      <c r="B8" s="408"/>
      <c r="C8" s="78" t="s">
        <v>390</v>
      </c>
      <c r="D8" s="78" t="s">
        <v>391</v>
      </c>
      <c r="E8" s="78" t="s">
        <v>392</v>
      </c>
      <c r="F8" s="78" t="s">
        <v>393</v>
      </c>
      <c r="G8" s="403">
        <f>'OPI Autom'!S36</f>
        <v>0</v>
      </c>
      <c r="H8" s="404"/>
    </row>
    <row r="9" spans="2:8" ht="223.2" customHeight="1">
      <c r="B9" s="409"/>
      <c r="C9" s="78" t="s">
        <v>394</v>
      </c>
      <c r="D9" s="78" t="s">
        <v>395</v>
      </c>
      <c r="E9" s="78" t="s">
        <v>396</v>
      </c>
      <c r="F9" s="78" t="s">
        <v>397</v>
      </c>
      <c r="G9" s="405"/>
      <c r="H9" s="406"/>
    </row>
    <row r="10" spans="2:8">
      <c r="B10" s="79" t="s">
        <v>398</v>
      </c>
      <c r="C10" s="79"/>
      <c r="D10" s="79"/>
      <c r="E10" s="79"/>
      <c r="F10" s="79"/>
      <c r="G10" s="79"/>
      <c r="H10" s="145"/>
    </row>
    <row r="11" spans="2:8">
      <c r="B11" s="79"/>
      <c r="C11" s="79"/>
      <c r="D11" s="79"/>
      <c r="E11" s="79"/>
      <c r="F11" s="79"/>
      <c r="G11" s="79"/>
      <c r="H11" s="145"/>
    </row>
    <row r="12" spans="2:8" ht="44.55" customHeight="1">
      <c r="B12" s="396" t="s">
        <v>441</v>
      </c>
      <c r="C12" s="397"/>
      <c r="D12" s="397"/>
      <c r="E12" s="397"/>
      <c r="F12" s="397"/>
      <c r="G12" s="397"/>
      <c r="H12" s="397" t="s">
        <v>399</v>
      </c>
    </row>
    <row r="13" spans="2:8" ht="27" customHeight="1">
      <c r="B13" s="398" t="s">
        <v>152</v>
      </c>
      <c r="C13" s="398"/>
      <c r="D13" s="398"/>
      <c r="E13" s="398"/>
      <c r="F13" s="398"/>
      <c r="G13" s="398"/>
      <c r="H13" s="399"/>
    </row>
    <row r="14" spans="2:8" ht="24" customHeight="1">
      <c r="B14" s="410" t="s">
        <v>400</v>
      </c>
      <c r="C14" s="76" t="s">
        <v>170</v>
      </c>
      <c r="D14" s="76" t="s">
        <v>171</v>
      </c>
      <c r="E14" s="76" t="s">
        <v>172</v>
      </c>
      <c r="F14" s="77" t="s">
        <v>173</v>
      </c>
      <c r="G14" s="143" t="s">
        <v>380</v>
      </c>
      <c r="H14" s="144">
        <f>'OPI Autom'!J6</f>
        <v>1</v>
      </c>
    </row>
    <row r="15" spans="2:8" ht="169.2" customHeight="1">
      <c r="B15" s="411"/>
      <c r="C15" s="78" t="s">
        <v>401</v>
      </c>
      <c r="D15" s="78" t="s">
        <v>207</v>
      </c>
      <c r="E15" s="78" t="s">
        <v>208</v>
      </c>
      <c r="F15" s="78" t="s">
        <v>209</v>
      </c>
      <c r="G15" s="413">
        <f>'OPI Autom'!S52</f>
        <v>0</v>
      </c>
      <c r="H15" s="414"/>
    </row>
    <row r="16" spans="2:8" ht="251.55" customHeight="1">
      <c r="B16" s="412"/>
      <c r="C16" s="78" t="s">
        <v>394</v>
      </c>
      <c r="D16" s="78" t="s">
        <v>402</v>
      </c>
      <c r="E16" s="78" t="s">
        <v>403</v>
      </c>
      <c r="F16" s="78" t="s">
        <v>404</v>
      </c>
      <c r="G16" s="415"/>
      <c r="H16" s="416"/>
    </row>
    <row r="17" spans="2:8" ht="24" customHeight="1">
      <c r="B17" s="400" t="s">
        <v>405</v>
      </c>
      <c r="C17" s="76" t="s">
        <v>170</v>
      </c>
      <c r="D17" s="76" t="s">
        <v>171</v>
      </c>
      <c r="E17" s="76" t="s">
        <v>172</v>
      </c>
      <c r="F17" s="77" t="s">
        <v>173</v>
      </c>
      <c r="G17" s="146" t="s">
        <v>380</v>
      </c>
      <c r="H17" s="144">
        <f>'OPI Autom'!J7</f>
        <v>1</v>
      </c>
    </row>
    <row r="18" spans="2:8" ht="138" customHeight="1">
      <c r="B18" s="401"/>
      <c r="C18" s="78" t="s">
        <v>222</v>
      </c>
      <c r="D18" s="78" t="s">
        <v>223</v>
      </c>
      <c r="E18" s="78" t="s">
        <v>406</v>
      </c>
      <c r="F18" s="78" t="s">
        <v>407</v>
      </c>
      <c r="G18" s="413">
        <f>'OPI Autom'!S79</f>
        <v>0</v>
      </c>
      <c r="H18" s="414"/>
    </row>
    <row r="19" spans="2:8" ht="222.75" customHeight="1">
      <c r="B19" s="402"/>
      <c r="C19" s="78" t="s">
        <v>394</v>
      </c>
      <c r="D19" s="78" t="s">
        <v>408</v>
      </c>
      <c r="E19" s="78" t="s">
        <v>409</v>
      </c>
      <c r="F19" s="78" t="s">
        <v>410</v>
      </c>
      <c r="G19" s="415"/>
      <c r="H19" s="416"/>
    </row>
    <row r="20" spans="2:8">
      <c r="B20" s="147"/>
      <c r="C20" s="147"/>
      <c r="D20" s="147"/>
      <c r="E20" s="147"/>
      <c r="F20" s="147"/>
      <c r="G20" s="147"/>
      <c r="H20" s="145"/>
    </row>
    <row r="21" spans="2:8" ht="44.55" customHeight="1">
      <c r="B21" s="417" t="s">
        <v>454</v>
      </c>
      <c r="C21" s="418"/>
      <c r="D21" s="418"/>
      <c r="E21" s="418"/>
      <c r="F21" s="418"/>
      <c r="G21" s="418"/>
      <c r="H21" s="418" t="s">
        <v>399</v>
      </c>
    </row>
    <row r="22" spans="2:8" ht="27" customHeight="1">
      <c r="B22" s="398" t="s">
        <v>152</v>
      </c>
      <c r="C22" s="398"/>
      <c r="D22" s="398"/>
      <c r="E22" s="398"/>
      <c r="F22" s="398"/>
      <c r="G22" s="398"/>
      <c r="H22" s="399" t="s">
        <v>411</v>
      </c>
    </row>
    <row r="23" spans="2:8" ht="24" customHeight="1">
      <c r="B23" s="80">
        <v>5</v>
      </c>
      <c r="C23" s="76" t="s">
        <v>170</v>
      </c>
      <c r="D23" s="76" t="s">
        <v>171</v>
      </c>
      <c r="E23" s="76" t="s">
        <v>172</v>
      </c>
      <c r="F23" s="77" t="s">
        <v>173</v>
      </c>
      <c r="G23" s="143" t="s">
        <v>380</v>
      </c>
      <c r="H23" s="144">
        <f>'OPI Autom'!J8</f>
        <v>1</v>
      </c>
    </row>
    <row r="24" spans="2:8" ht="127.8" customHeight="1">
      <c r="B24" s="419" t="s">
        <v>412</v>
      </c>
      <c r="C24" s="78" t="s">
        <v>413</v>
      </c>
      <c r="D24" s="78" t="s">
        <v>414</v>
      </c>
      <c r="E24" s="78" t="s">
        <v>233</v>
      </c>
      <c r="F24" s="78" t="s">
        <v>234</v>
      </c>
      <c r="G24" s="413">
        <f>'OPI Autom'!S101</f>
        <v>0</v>
      </c>
      <c r="H24" s="414"/>
    </row>
    <row r="25" spans="2:8" ht="138">
      <c r="B25" s="419"/>
      <c r="C25" s="78" t="s">
        <v>415</v>
      </c>
      <c r="D25" s="78" t="s">
        <v>416</v>
      </c>
      <c r="E25" s="78" t="s">
        <v>417</v>
      </c>
      <c r="F25" s="78" t="s">
        <v>418</v>
      </c>
      <c r="G25" s="415"/>
      <c r="H25" s="416"/>
    </row>
    <row r="26" spans="2:8" ht="24" customHeight="1">
      <c r="B26" s="81">
        <v>6</v>
      </c>
      <c r="C26" s="76" t="s">
        <v>170</v>
      </c>
      <c r="D26" s="76" t="s">
        <v>171</v>
      </c>
      <c r="E26" s="76" t="s">
        <v>172</v>
      </c>
      <c r="F26" s="77" t="s">
        <v>173</v>
      </c>
      <c r="G26" s="143" t="s">
        <v>380</v>
      </c>
      <c r="H26" s="144">
        <f>'OPI Autom'!J9</f>
        <v>1</v>
      </c>
    </row>
    <row r="27" spans="2:8" ht="96.6">
      <c r="B27" s="420" t="s">
        <v>419</v>
      </c>
      <c r="C27" s="78" t="s">
        <v>240</v>
      </c>
      <c r="D27" s="78" t="s">
        <v>241</v>
      </c>
      <c r="E27" s="78" t="s">
        <v>242</v>
      </c>
      <c r="F27" s="78" t="s">
        <v>243</v>
      </c>
      <c r="G27" s="413">
        <f>'OPI Autom'!S121</f>
        <v>0</v>
      </c>
      <c r="H27" s="414"/>
    </row>
    <row r="28" spans="2:8" ht="179.4">
      <c r="B28" s="420"/>
      <c r="C28" s="78" t="s">
        <v>394</v>
      </c>
      <c r="D28" s="78" t="s">
        <v>420</v>
      </c>
      <c r="E28" s="78" t="s">
        <v>421</v>
      </c>
      <c r="F28" s="78" t="s">
        <v>422</v>
      </c>
      <c r="G28" s="415"/>
      <c r="H28" s="416"/>
    </row>
    <row r="29" spans="2:8">
      <c r="B29" s="79"/>
      <c r="C29" s="79"/>
      <c r="D29" s="79"/>
      <c r="E29" s="79"/>
      <c r="F29" s="79"/>
      <c r="G29" s="79"/>
      <c r="H29" s="145"/>
    </row>
    <row r="30" spans="2:8" ht="44.55" customHeight="1">
      <c r="B30" s="417" t="s">
        <v>442</v>
      </c>
      <c r="C30" s="418"/>
      <c r="D30" s="418"/>
      <c r="E30" s="418"/>
      <c r="F30" s="418"/>
      <c r="G30" s="418"/>
      <c r="H30" s="418" t="s">
        <v>399</v>
      </c>
    </row>
    <row r="31" spans="2:8" ht="27" customHeight="1">
      <c r="B31" s="398" t="s">
        <v>152</v>
      </c>
      <c r="C31" s="398"/>
      <c r="D31" s="398"/>
      <c r="E31" s="398"/>
      <c r="F31" s="398"/>
      <c r="G31" s="398"/>
      <c r="H31" s="399" t="s">
        <v>411</v>
      </c>
    </row>
    <row r="32" spans="2:8" ht="24" customHeight="1">
      <c r="B32" s="400" t="s">
        <v>423</v>
      </c>
      <c r="C32" s="76" t="s">
        <v>170</v>
      </c>
      <c r="D32" s="76" t="s">
        <v>171</v>
      </c>
      <c r="E32" s="76" t="s">
        <v>172</v>
      </c>
      <c r="F32" s="77" t="s">
        <v>173</v>
      </c>
      <c r="G32" s="143" t="s">
        <v>380</v>
      </c>
      <c r="H32" s="144">
        <f>'OPI Autom'!J10</f>
        <v>1</v>
      </c>
    </row>
    <row r="33" spans="2:8" ht="130.05000000000001" customHeight="1">
      <c r="B33" s="401"/>
      <c r="C33" s="78" t="s">
        <v>255</v>
      </c>
      <c r="D33" s="78" t="s">
        <v>256</v>
      </c>
      <c r="E33" s="78" t="s">
        <v>257</v>
      </c>
      <c r="F33" s="78" t="s">
        <v>258</v>
      </c>
      <c r="G33" s="413">
        <f>'OPI Autom'!S142</f>
        <v>0</v>
      </c>
      <c r="H33" s="414"/>
    </row>
    <row r="34" spans="2:8" ht="124.2">
      <c r="B34" s="402"/>
      <c r="C34" s="78" t="s">
        <v>394</v>
      </c>
      <c r="D34" s="78" t="s">
        <v>424</v>
      </c>
      <c r="E34" s="78" t="s">
        <v>425</v>
      </c>
      <c r="F34" s="78" t="s">
        <v>426</v>
      </c>
      <c r="G34" s="415"/>
      <c r="H34" s="416"/>
    </row>
    <row r="35" spans="2:8" ht="24" customHeight="1">
      <c r="B35" s="400" t="s">
        <v>427</v>
      </c>
      <c r="C35" s="76" t="s">
        <v>170</v>
      </c>
      <c r="D35" s="76" t="s">
        <v>171</v>
      </c>
      <c r="E35" s="76" t="s">
        <v>172</v>
      </c>
      <c r="F35" s="77" t="s">
        <v>173</v>
      </c>
      <c r="G35" s="146" t="s">
        <v>380</v>
      </c>
      <c r="H35" s="144">
        <f>'OPI Autom'!J11</f>
        <v>1</v>
      </c>
    </row>
    <row r="36" spans="2:8" ht="103.95" customHeight="1">
      <c r="B36" s="401"/>
      <c r="C36" s="78" t="s">
        <v>262</v>
      </c>
      <c r="D36" s="78" t="s">
        <v>428</v>
      </c>
      <c r="E36" s="78" t="s">
        <v>429</v>
      </c>
      <c r="F36" s="78" t="s">
        <v>265</v>
      </c>
      <c r="G36" s="403">
        <f>'OPI Autom'!S162</f>
        <v>0</v>
      </c>
      <c r="H36" s="404"/>
    </row>
    <row r="37" spans="2:8" ht="234.6">
      <c r="B37" s="402"/>
      <c r="C37" s="78" t="s">
        <v>430</v>
      </c>
      <c r="D37" s="78" t="s">
        <v>431</v>
      </c>
      <c r="E37" s="78" t="s">
        <v>432</v>
      </c>
      <c r="F37" s="78" t="s">
        <v>433</v>
      </c>
      <c r="G37" s="405"/>
      <c r="H37" s="406"/>
    </row>
  </sheetData>
  <sheetProtection password="CAAD" sheet="1" objects="1" scenarios="1" formatCells="0" formatRows="0"/>
  <mergeCells count="24">
    <mergeCell ref="B30:H30"/>
    <mergeCell ref="B31:H31"/>
    <mergeCell ref="B32:B34"/>
    <mergeCell ref="G33:H34"/>
    <mergeCell ref="B35:B37"/>
    <mergeCell ref="G36:H37"/>
    <mergeCell ref="B21:H21"/>
    <mergeCell ref="B22:H22"/>
    <mergeCell ref="B24:B25"/>
    <mergeCell ref="G24:H25"/>
    <mergeCell ref="B27:B28"/>
    <mergeCell ref="G27:H28"/>
    <mergeCell ref="B12:H12"/>
    <mergeCell ref="B13:H13"/>
    <mergeCell ref="B14:B16"/>
    <mergeCell ref="G15:H16"/>
    <mergeCell ref="B17:B19"/>
    <mergeCell ref="G18:H19"/>
    <mergeCell ref="B2:H2"/>
    <mergeCell ref="B3:H3"/>
    <mergeCell ref="B4:B6"/>
    <mergeCell ref="G5:H6"/>
    <mergeCell ref="B7:B9"/>
    <mergeCell ref="G8:H9"/>
  </mergeCells>
  <conditionalFormatting sqref="C5">
    <cfRule type="expression" dxfId="63" priority="72">
      <formula>$H$4=1</formula>
    </cfRule>
  </conditionalFormatting>
  <conditionalFormatting sqref="C6">
    <cfRule type="expression" dxfId="62" priority="71">
      <formula>$H$4=1</formula>
    </cfRule>
  </conditionalFormatting>
  <conditionalFormatting sqref="D5">
    <cfRule type="expression" dxfId="61" priority="70">
      <formula>$H$4=2</formula>
    </cfRule>
  </conditionalFormatting>
  <conditionalFormatting sqref="D6">
    <cfRule type="expression" dxfId="60" priority="69">
      <formula>$H$4=2</formula>
    </cfRule>
  </conditionalFormatting>
  <conditionalFormatting sqref="E5">
    <cfRule type="expression" dxfId="59" priority="68">
      <formula>$H$4=3</formula>
    </cfRule>
  </conditionalFormatting>
  <conditionalFormatting sqref="E6">
    <cfRule type="expression" dxfId="58" priority="67">
      <formula>$H$4=3</formula>
    </cfRule>
  </conditionalFormatting>
  <conditionalFormatting sqref="F5">
    <cfRule type="expression" dxfId="57" priority="66">
      <formula>$H$4=4</formula>
    </cfRule>
  </conditionalFormatting>
  <conditionalFormatting sqref="F6">
    <cfRule type="expression" dxfId="56" priority="65">
      <formula>$H$4=4</formula>
    </cfRule>
  </conditionalFormatting>
  <conditionalFormatting sqref="C8">
    <cfRule type="expression" dxfId="55" priority="64">
      <formula>$H$7=1</formula>
    </cfRule>
  </conditionalFormatting>
  <conditionalFormatting sqref="C9">
    <cfRule type="expression" dxfId="54" priority="63">
      <formula>$H$7=1</formula>
    </cfRule>
  </conditionalFormatting>
  <conditionalFormatting sqref="D8">
    <cfRule type="expression" dxfId="53" priority="62">
      <formula>$H$7=2</formula>
    </cfRule>
  </conditionalFormatting>
  <conditionalFormatting sqref="D9">
    <cfRule type="expression" dxfId="52" priority="61">
      <formula>$H$7=2</formula>
    </cfRule>
  </conditionalFormatting>
  <conditionalFormatting sqref="E8">
    <cfRule type="expression" dxfId="51" priority="60">
      <formula>$H$7=3</formula>
    </cfRule>
  </conditionalFormatting>
  <conditionalFormatting sqref="E9">
    <cfRule type="expression" dxfId="50" priority="59">
      <formula>$H$7=3</formula>
    </cfRule>
  </conditionalFormatting>
  <conditionalFormatting sqref="F8">
    <cfRule type="expression" dxfId="49" priority="58">
      <formula>$H$7=4</formula>
    </cfRule>
  </conditionalFormatting>
  <conditionalFormatting sqref="F9">
    <cfRule type="expression" dxfId="48" priority="57">
      <formula>$H$7=4</formula>
    </cfRule>
  </conditionalFormatting>
  <conditionalFormatting sqref="C15">
    <cfRule type="expression" dxfId="47" priority="56">
      <formula>$H$14=1</formula>
    </cfRule>
  </conditionalFormatting>
  <conditionalFormatting sqref="C16">
    <cfRule type="expression" dxfId="46" priority="55">
      <formula>$H$14=1</formula>
    </cfRule>
  </conditionalFormatting>
  <conditionalFormatting sqref="D15">
    <cfRule type="expression" dxfId="45" priority="54">
      <formula>$H$14=2</formula>
    </cfRule>
  </conditionalFormatting>
  <conditionalFormatting sqref="D16">
    <cfRule type="expression" dxfId="44" priority="53">
      <formula>$H$14=2</formula>
    </cfRule>
  </conditionalFormatting>
  <conditionalFormatting sqref="E15">
    <cfRule type="expression" dxfId="43" priority="52">
      <formula>$H$14=3</formula>
    </cfRule>
  </conditionalFormatting>
  <conditionalFormatting sqref="E16">
    <cfRule type="expression" dxfId="42" priority="51">
      <formula>$H$14=3</formula>
    </cfRule>
  </conditionalFormatting>
  <conditionalFormatting sqref="F15">
    <cfRule type="expression" dxfId="41" priority="50">
      <formula>$H$14=4</formula>
    </cfRule>
  </conditionalFormatting>
  <conditionalFormatting sqref="F16">
    <cfRule type="expression" dxfId="40" priority="49">
      <formula>$H$14=4</formula>
    </cfRule>
  </conditionalFormatting>
  <conditionalFormatting sqref="C18">
    <cfRule type="expression" dxfId="39" priority="48">
      <formula>$H$17=1</formula>
    </cfRule>
  </conditionalFormatting>
  <conditionalFormatting sqref="C19">
    <cfRule type="expression" dxfId="38" priority="47">
      <formula>$H$17=1</formula>
    </cfRule>
  </conditionalFormatting>
  <conditionalFormatting sqref="D18">
    <cfRule type="expression" dxfId="37" priority="46">
      <formula>$H$17=2</formula>
    </cfRule>
  </conditionalFormatting>
  <conditionalFormatting sqref="D19">
    <cfRule type="expression" dxfId="36" priority="45">
      <formula>$H$17=2</formula>
    </cfRule>
  </conditionalFormatting>
  <conditionalFormatting sqref="E18">
    <cfRule type="expression" dxfId="35" priority="44">
      <formula>$H$17=3</formula>
    </cfRule>
  </conditionalFormatting>
  <conditionalFormatting sqref="E19">
    <cfRule type="expression" dxfId="34" priority="43">
      <formula>$H$17=3</formula>
    </cfRule>
  </conditionalFormatting>
  <conditionalFormatting sqref="F18">
    <cfRule type="expression" dxfId="33" priority="42">
      <formula>$H$17=4</formula>
    </cfRule>
  </conditionalFormatting>
  <conditionalFormatting sqref="F19">
    <cfRule type="expression" dxfId="32" priority="41">
      <formula>$H$17=4</formula>
    </cfRule>
  </conditionalFormatting>
  <conditionalFormatting sqref="C24">
    <cfRule type="expression" dxfId="31" priority="40">
      <formula>$H$23=1</formula>
    </cfRule>
  </conditionalFormatting>
  <conditionalFormatting sqref="C25">
    <cfRule type="expression" dxfId="30" priority="39">
      <formula>$H$23=1</formula>
    </cfRule>
  </conditionalFormatting>
  <conditionalFormatting sqref="D24">
    <cfRule type="expression" dxfId="29" priority="38">
      <formula>$H$23=2</formula>
    </cfRule>
  </conditionalFormatting>
  <conditionalFormatting sqref="D25">
    <cfRule type="expression" dxfId="28" priority="37">
      <formula>$H$23=2</formula>
    </cfRule>
  </conditionalFormatting>
  <conditionalFormatting sqref="E24">
    <cfRule type="expression" dxfId="27" priority="36">
      <formula>$H$23=3</formula>
    </cfRule>
  </conditionalFormatting>
  <conditionalFormatting sqref="E25">
    <cfRule type="expression" dxfId="26" priority="35">
      <formula>$H$23=3</formula>
    </cfRule>
  </conditionalFormatting>
  <conditionalFormatting sqref="F24">
    <cfRule type="expression" dxfId="25" priority="34">
      <formula>$H$23=4</formula>
    </cfRule>
  </conditionalFormatting>
  <conditionalFormatting sqref="F25">
    <cfRule type="expression" dxfId="24" priority="33">
      <formula>$H$23=4</formula>
    </cfRule>
  </conditionalFormatting>
  <conditionalFormatting sqref="C27">
    <cfRule type="expression" dxfId="23" priority="32">
      <formula>$H$26=1</formula>
    </cfRule>
  </conditionalFormatting>
  <conditionalFormatting sqref="C28">
    <cfRule type="expression" dxfId="22" priority="31">
      <formula>$H$26=1</formula>
    </cfRule>
  </conditionalFormatting>
  <conditionalFormatting sqref="D27">
    <cfRule type="expression" dxfId="21" priority="30">
      <formula>$H$26=2</formula>
    </cfRule>
  </conditionalFormatting>
  <conditionalFormatting sqref="D28">
    <cfRule type="expression" dxfId="20" priority="29">
      <formula>$H$26=2</formula>
    </cfRule>
  </conditionalFormatting>
  <conditionalFormatting sqref="E27">
    <cfRule type="expression" dxfId="19" priority="28">
      <formula>$H$26=3</formula>
    </cfRule>
  </conditionalFormatting>
  <conditionalFormatting sqref="E28">
    <cfRule type="expression" dxfId="18" priority="27">
      <formula>$H$26=3</formula>
    </cfRule>
  </conditionalFormatting>
  <conditionalFormatting sqref="F27">
    <cfRule type="expression" dxfId="17" priority="26">
      <formula>$H$26=4</formula>
    </cfRule>
  </conditionalFormatting>
  <conditionalFormatting sqref="F28">
    <cfRule type="expression" dxfId="16" priority="25">
      <formula>$H$26=4</formula>
    </cfRule>
  </conditionalFormatting>
  <conditionalFormatting sqref="C33">
    <cfRule type="expression" dxfId="15" priority="24">
      <formula>$H$32=1</formula>
    </cfRule>
  </conditionalFormatting>
  <conditionalFormatting sqref="C34">
    <cfRule type="expression" dxfId="14" priority="23">
      <formula>$H$32=1</formula>
    </cfRule>
  </conditionalFormatting>
  <conditionalFormatting sqref="D33">
    <cfRule type="expression" dxfId="13" priority="22">
      <formula>$H$32=2</formula>
    </cfRule>
  </conditionalFormatting>
  <conditionalFormatting sqref="D34">
    <cfRule type="expression" dxfId="12" priority="21">
      <formula>$H$32=2</formula>
    </cfRule>
  </conditionalFormatting>
  <conditionalFormatting sqref="E33">
    <cfRule type="expression" dxfId="11" priority="20">
      <formula>$H$32=3</formula>
    </cfRule>
  </conditionalFormatting>
  <conditionalFormatting sqref="E34">
    <cfRule type="expression" dxfId="10" priority="19">
      <formula>$H$32=3</formula>
    </cfRule>
  </conditionalFormatting>
  <conditionalFormatting sqref="F33">
    <cfRule type="expression" dxfId="9" priority="18">
      <formula>$H$32=4</formula>
    </cfRule>
  </conditionalFormatting>
  <conditionalFormatting sqref="F34">
    <cfRule type="expression" dxfId="8" priority="17">
      <formula>$H$32=4</formula>
    </cfRule>
  </conditionalFormatting>
  <conditionalFormatting sqref="C36">
    <cfRule type="expression" dxfId="7" priority="16">
      <formula>$H$35=1</formula>
    </cfRule>
  </conditionalFormatting>
  <conditionalFormatting sqref="C37">
    <cfRule type="expression" dxfId="6" priority="15">
      <formula>$H$35=1</formula>
    </cfRule>
  </conditionalFormatting>
  <conditionalFormatting sqref="D36">
    <cfRule type="expression" dxfId="5" priority="14">
      <formula>$H$35=2</formula>
    </cfRule>
  </conditionalFormatting>
  <conditionalFormatting sqref="D37">
    <cfRule type="expression" dxfId="4" priority="13">
      <formula>$H$35=2</formula>
    </cfRule>
  </conditionalFormatting>
  <conditionalFormatting sqref="E36">
    <cfRule type="expression" dxfId="3" priority="12">
      <formula>$H$35=3</formula>
    </cfRule>
  </conditionalFormatting>
  <conditionalFormatting sqref="E37">
    <cfRule type="expression" dxfId="2" priority="11">
      <formula>$H$35=3</formula>
    </cfRule>
  </conditionalFormatting>
  <conditionalFormatting sqref="F36">
    <cfRule type="expression" dxfId="1" priority="10">
      <formula>$H$35=4</formula>
    </cfRule>
  </conditionalFormatting>
  <conditionalFormatting sqref="F37">
    <cfRule type="expression" dxfId="0" priority="9">
      <formula>$H$35=4</formula>
    </cfRule>
  </conditionalFormatting>
  <conditionalFormatting sqref="H4">
    <cfRule type="iconSet" priority="8">
      <iconSet iconSet="5Rating">
        <cfvo type="percent" val="0"/>
        <cfvo type="num" val="1"/>
        <cfvo type="num" val="1.5"/>
        <cfvo type="num" val="2.5"/>
        <cfvo type="num" val="3.5"/>
      </iconSet>
    </cfRule>
  </conditionalFormatting>
  <conditionalFormatting sqref="H7">
    <cfRule type="iconSet" priority="7">
      <iconSet iconSet="5Rating">
        <cfvo type="percent" val="0"/>
        <cfvo type="num" val="1"/>
        <cfvo type="num" val="1.5"/>
        <cfvo type="num" val="2.5"/>
        <cfvo type="num" val="3.5"/>
      </iconSet>
    </cfRule>
  </conditionalFormatting>
  <conditionalFormatting sqref="H14">
    <cfRule type="iconSet" priority="6">
      <iconSet iconSet="5Rating">
        <cfvo type="percent" val="0"/>
        <cfvo type="num" val="1"/>
        <cfvo type="num" val="1.5"/>
        <cfvo type="num" val="2.5"/>
        <cfvo type="num" val="3.5"/>
      </iconSet>
    </cfRule>
  </conditionalFormatting>
  <conditionalFormatting sqref="H17">
    <cfRule type="iconSet" priority="5">
      <iconSet iconSet="5Rating">
        <cfvo type="percent" val="0"/>
        <cfvo type="num" val="1"/>
        <cfvo type="num" val="1.5"/>
        <cfvo type="num" val="2.5"/>
        <cfvo type="num" val="3.5"/>
      </iconSet>
    </cfRule>
  </conditionalFormatting>
  <conditionalFormatting sqref="H23">
    <cfRule type="iconSet" priority="4">
      <iconSet iconSet="5Rating">
        <cfvo type="percent" val="0"/>
        <cfvo type="num" val="1"/>
        <cfvo type="num" val="1.5"/>
        <cfvo type="num" val="2.5"/>
        <cfvo type="num" val="3.5"/>
      </iconSet>
    </cfRule>
  </conditionalFormatting>
  <conditionalFormatting sqref="H26">
    <cfRule type="iconSet" priority="3">
      <iconSet iconSet="5Rating">
        <cfvo type="percent" val="0"/>
        <cfvo type="num" val="1"/>
        <cfvo type="num" val="1.5"/>
        <cfvo type="num" val="2.5"/>
        <cfvo type="num" val="3.5"/>
      </iconSet>
    </cfRule>
  </conditionalFormatting>
  <conditionalFormatting sqref="H32">
    <cfRule type="iconSet" priority="2">
      <iconSet iconSet="5Rating">
        <cfvo type="percent" val="0"/>
        <cfvo type="num" val="1"/>
        <cfvo type="num" val="1.5"/>
        <cfvo type="num" val="2.5"/>
        <cfvo type="num" val="3.5"/>
      </iconSet>
    </cfRule>
  </conditionalFormatting>
  <conditionalFormatting sqref="H35">
    <cfRule type="iconSet" priority="1">
      <iconSet iconSet="5Rating">
        <cfvo type="percent" val="0"/>
        <cfvo type="num" val="1"/>
        <cfvo type="num" val="1.5"/>
        <cfvo type="num" val="2.5"/>
        <cfvo type="num" val="3.5"/>
      </iconSet>
    </cfRule>
  </conditionalFormatting>
  <pageMargins left="0" right="0" top="0.59" bottom="0" header="0.30000000000000004" footer="0.30000000000000004"/>
  <pageSetup scale="70" fitToHeight="4" orientation="landscape"/>
  <headerFooter>
    <oddHeader>&amp;L&amp;"Calibri,Normal"&amp;K000000&amp;D&amp;R&amp;"Calibri,Normal"&amp;K000000Herramienta - OPI</oddHeader>
    <oddFooter>&amp;C&amp;"Calibri,Normal"&amp;K000000&amp;P/&amp;N&amp;R&amp;"Calibri,Normal"&amp;K000000Nombre de la Organización</oddFooter>
  </headerFooter>
  <rowBreaks count="3" manualBreakCount="3">
    <brk id="10" min="1" max="7" man="1"/>
    <brk id="19" min="1" max="7" man="1"/>
    <brk id="28" min="1" max="7" man="1"/>
  </rowBreaks>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tabColor theme="9" tint="0.39997558519241921"/>
    <pageSetUpPr fitToPage="1"/>
  </sheetPr>
  <dimension ref="A1:AE22"/>
  <sheetViews>
    <sheetView topLeftCell="A13" workbookViewId="0">
      <selection activeCell="C1" sqref="C1:V1"/>
    </sheetView>
  </sheetViews>
  <sheetFormatPr defaultColWidth="10.77734375" defaultRowHeight="15.6"/>
  <cols>
    <col min="1" max="1" width="2.33203125" style="83" customWidth="1"/>
    <col min="2" max="2" width="0.6640625" style="83" customWidth="1"/>
    <col min="3" max="3" width="14.77734375" style="83" customWidth="1"/>
    <col min="4" max="4" width="1.77734375" style="83" customWidth="1"/>
    <col min="5" max="5" width="18.77734375" style="83" customWidth="1"/>
    <col min="6" max="6" width="7.77734375" style="83" customWidth="1"/>
    <col min="7" max="8" width="1.77734375" style="83" customWidth="1"/>
    <col min="9" max="9" width="17.77734375" style="83" customWidth="1"/>
    <col min="10" max="10" width="1.6640625" style="83" customWidth="1"/>
    <col min="11" max="11" width="14.21875" style="83" customWidth="1"/>
    <col min="12" max="12" width="7.77734375" style="83" customWidth="1"/>
    <col min="13" max="13" width="1.77734375" style="83" customWidth="1"/>
    <col min="14" max="14" width="21" style="83" customWidth="1"/>
    <col min="15" max="16" width="7.77734375" style="83" customWidth="1"/>
    <col min="17" max="17" width="1.77734375" style="83" customWidth="1"/>
    <col min="18" max="18" width="7.77734375" style="83" customWidth="1"/>
    <col min="19" max="19" width="1.77734375" style="83" customWidth="1"/>
    <col min="20" max="20" width="19.44140625" style="83" customWidth="1"/>
    <col min="21" max="21" width="13.77734375" style="83" customWidth="1"/>
    <col min="22" max="22" width="7.77734375" style="83" customWidth="1"/>
    <col min="23" max="23" width="0.77734375" style="83" customWidth="1"/>
    <col min="24" max="24" width="17.21875" style="86" customWidth="1"/>
    <col min="25" max="25" width="11.77734375" style="87" bestFit="1" customWidth="1"/>
    <col min="26" max="26" width="20.33203125" style="86" bestFit="1" customWidth="1"/>
    <col min="27" max="27" width="10.77734375" style="87"/>
    <col min="28" max="29" width="10.77734375" style="86"/>
    <col min="30" max="16384" width="10.77734375" style="83"/>
  </cols>
  <sheetData>
    <row r="1" spans="1:31" ht="33" customHeight="1">
      <c r="B1" s="84"/>
      <c r="C1" s="440" t="s">
        <v>152</v>
      </c>
      <c r="D1" s="440"/>
      <c r="E1" s="440"/>
      <c r="F1" s="440"/>
      <c r="G1" s="440"/>
      <c r="H1" s="440"/>
      <c r="I1" s="440"/>
      <c r="J1" s="440"/>
      <c r="K1" s="440"/>
      <c r="L1" s="440"/>
      <c r="M1" s="440"/>
      <c r="N1" s="440"/>
      <c r="O1" s="440"/>
      <c r="P1" s="440"/>
      <c r="Q1" s="440"/>
      <c r="R1" s="440"/>
      <c r="S1" s="440"/>
      <c r="T1" s="440"/>
      <c r="U1" s="440"/>
      <c r="V1" s="440"/>
      <c r="W1" s="85"/>
    </row>
    <row r="2" spans="1:31" s="86" customFormat="1" ht="7.05" customHeight="1">
      <c r="A2" s="83"/>
      <c r="B2" s="88"/>
      <c r="C2" s="441"/>
      <c r="D2" s="441"/>
      <c r="E2" s="441"/>
      <c r="F2" s="441"/>
      <c r="G2" s="441"/>
      <c r="H2" s="441"/>
      <c r="I2" s="441"/>
      <c r="J2" s="188"/>
      <c r="K2" s="110"/>
      <c r="L2" s="110"/>
      <c r="M2" s="110"/>
      <c r="N2" s="110"/>
      <c r="O2" s="110"/>
      <c r="P2" s="110"/>
      <c r="Q2" s="110"/>
      <c r="R2" s="110"/>
      <c r="S2" s="110"/>
      <c r="T2" s="110"/>
      <c r="U2" s="442">
        <f ca="1">TODAY()</f>
        <v>44685</v>
      </c>
      <c r="V2" s="443"/>
      <c r="W2" s="85"/>
      <c r="Y2" s="87"/>
    </row>
    <row r="3" spans="1:31" s="86" customFormat="1" ht="18" customHeight="1">
      <c r="A3" s="83"/>
      <c r="B3" s="88"/>
      <c r="C3" s="441"/>
      <c r="D3" s="441"/>
      <c r="E3" s="441"/>
      <c r="F3" s="441"/>
      <c r="G3" s="441"/>
      <c r="H3" s="441"/>
      <c r="I3" s="441"/>
      <c r="J3" s="188"/>
      <c r="K3" s="110"/>
      <c r="L3" s="110"/>
      <c r="M3" s="110"/>
      <c r="N3" s="110"/>
      <c r="O3" s="110"/>
      <c r="P3" s="110"/>
      <c r="Q3" s="110"/>
      <c r="R3" s="110"/>
      <c r="S3" s="110"/>
      <c r="T3" s="110"/>
      <c r="U3" s="443"/>
      <c r="V3" s="443"/>
      <c r="W3" s="85"/>
      <c r="Y3" s="87"/>
    </row>
    <row r="4" spans="1:31" s="86" customFormat="1" ht="33" customHeight="1">
      <c r="A4" s="83"/>
      <c r="B4" s="88"/>
      <c r="C4" s="89"/>
      <c r="D4" s="89"/>
      <c r="E4" s="89"/>
      <c r="F4" s="89"/>
      <c r="G4" s="89"/>
      <c r="H4" s="89"/>
      <c r="I4" s="89"/>
      <c r="J4" s="89"/>
      <c r="K4" s="444" t="s">
        <v>151</v>
      </c>
      <c r="L4" s="444"/>
      <c r="M4" s="444"/>
      <c r="N4" s="444"/>
      <c r="O4" s="444"/>
      <c r="P4" s="444"/>
      <c r="Q4" s="444"/>
      <c r="R4" s="444"/>
      <c r="S4" s="444"/>
      <c r="T4" s="444"/>
      <c r="U4" s="444"/>
      <c r="V4" s="444"/>
      <c r="W4" s="85"/>
      <c r="Y4" s="87"/>
    </row>
    <row r="5" spans="1:31" s="86" customFormat="1" ht="6" customHeight="1">
      <c r="A5" s="83"/>
      <c r="B5" s="88"/>
      <c r="C5" s="89"/>
      <c r="D5" s="89"/>
      <c r="E5" s="89"/>
      <c r="F5" s="89"/>
      <c r="G5" s="89"/>
      <c r="H5" s="89"/>
      <c r="I5" s="90"/>
      <c r="J5" s="90"/>
      <c r="K5" s="90"/>
      <c r="L5" s="89"/>
      <c r="M5" s="89"/>
      <c r="N5" s="89"/>
      <c r="O5" s="89"/>
      <c r="P5" s="89"/>
      <c r="Q5" s="89"/>
      <c r="R5" s="89"/>
      <c r="S5" s="90"/>
      <c r="T5" s="90"/>
      <c r="U5" s="90"/>
      <c r="V5" s="90"/>
      <c r="W5" s="91"/>
    </row>
    <row r="6" spans="1:31" s="97" customFormat="1" ht="24" customHeight="1">
      <c r="A6" s="92"/>
      <c r="B6" s="93"/>
      <c r="C6" s="94"/>
      <c r="D6" s="94"/>
      <c r="E6" s="94"/>
      <c r="F6" s="94"/>
      <c r="G6" s="94"/>
      <c r="H6" s="94"/>
      <c r="I6" s="95"/>
      <c r="J6" s="95"/>
      <c r="K6" s="445" t="s">
        <v>145</v>
      </c>
      <c r="L6" s="445"/>
      <c r="M6" s="445"/>
      <c r="N6" s="445"/>
      <c r="O6" s="446"/>
      <c r="P6" s="18">
        <f>'OPI Autom'!$J$4</f>
        <v>1</v>
      </c>
      <c r="Q6" s="95"/>
      <c r="R6" s="445" t="s">
        <v>434</v>
      </c>
      <c r="S6" s="445"/>
      <c r="T6" s="445"/>
      <c r="U6" s="446"/>
      <c r="V6" s="18">
        <f>'OPI Autom'!$J$5</f>
        <v>1</v>
      </c>
      <c r="W6" s="96"/>
    </row>
    <row r="7" spans="1:31" s="97" customFormat="1" ht="4.95" customHeight="1">
      <c r="A7" s="92"/>
      <c r="B7" s="93"/>
      <c r="C7" s="94"/>
      <c r="D7" s="94"/>
      <c r="E7" s="94"/>
      <c r="F7" s="94"/>
      <c r="G7" s="94"/>
      <c r="H7" s="94"/>
      <c r="I7" s="95"/>
      <c r="J7" s="95"/>
      <c r="K7" s="89"/>
      <c r="L7" s="89"/>
      <c r="M7" s="89"/>
      <c r="N7" s="89"/>
      <c r="O7" s="89"/>
      <c r="P7" s="89"/>
      <c r="Q7" s="95"/>
      <c r="R7" s="89"/>
      <c r="S7" s="89"/>
      <c r="T7" s="89"/>
      <c r="U7" s="89"/>
      <c r="V7" s="89"/>
      <c r="W7" s="96"/>
    </row>
    <row r="8" spans="1:31" s="86" customFormat="1" ht="157.05000000000001" customHeight="1">
      <c r="A8" s="83"/>
      <c r="B8" s="88"/>
      <c r="C8" s="89"/>
      <c r="D8" s="89"/>
      <c r="E8" s="89"/>
      <c r="F8" s="89"/>
      <c r="G8" s="89"/>
      <c r="H8" s="89"/>
      <c r="I8" s="90"/>
      <c r="J8" s="90"/>
      <c r="K8" s="433">
        <f>'OPI Origi'!G5</f>
        <v>0</v>
      </c>
      <c r="L8" s="434"/>
      <c r="M8" s="434"/>
      <c r="N8" s="434"/>
      <c r="O8" s="434"/>
      <c r="P8" s="435"/>
      <c r="Q8" s="94"/>
      <c r="R8" s="433">
        <f>'OPI Origi'!G8</f>
        <v>0</v>
      </c>
      <c r="S8" s="434"/>
      <c r="T8" s="434"/>
      <c r="U8" s="434"/>
      <c r="V8" s="435"/>
      <c r="W8" s="91"/>
      <c r="X8" s="97"/>
    </row>
    <row r="9" spans="1:31">
      <c r="B9" s="88"/>
      <c r="C9" s="89"/>
      <c r="D9" s="89"/>
      <c r="E9" s="89"/>
      <c r="F9" s="89"/>
      <c r="G9" s="89"/>
      <c r="H9" s="89"/>
      <c r="I9" s="89"/>
      <c r="J9" s="89"/>
      <c r="K9" s="89"/>
      <c r="L9" s="89"/>
      <c r="M9" s="89"/>
      <c r="N9" s="89"/>
      <c r="O9" s="89"/>
      <c r="P9" s="89"/>
      <c r="Q9" s="89"/>
      <c r="R9" s="89"/>
      <c r="S9" s="89"/>
      <c r="T9" s="89"/>
      <c r="U9" s="89"/>
      <c r="V9" s="89"/>
      <c r="W9" s="85"/>
    </row>
    <row r="10" spans="1:31" ht="45" customHeight="1">
      <c r="B10" s="88"/>
      <c r="C10" s="436" t="s">
        <v>151</v>
      </c>
      <c r="D10" s="436"/>
      <c r="E10" s="436"/>
      <c r="F10" s="436"/>
      <c r="G10" s="436"/>
      <c r="H10" s="436"/>
      <c r="I10" s="436"/>
      <c r="J10" s="436"/>
      <c r="K10" s="436"/>
      <c r="L10" s="436"/>
      <c r="M10" s="89"/>
      <c r="N10" s="436" t="s">
        <v>151</v>
      </c>
      <c r="O10" s="436"/>
      <c r="P10" s="436"/>
      <c r="Q10" s="436"/>
      <c r="R10" s="436"/>
      <c r="S10" s="436"/>
      <c r="T10" s="436"/>
      <c r="U10" s="436"/>
      <c r="V10" s="436"/>
      <c r="W10" s="85"/>
    </row>
    <row r="11" spans="1:31" ht="6" customHeight="1">
      <c r="B11" s="88"/>
      <c r="C11" s="89"/>
      <c r="D11" s="89"/>
      <c r="E11" s="89"/>
      <c r="F11" s="89"/>
      <c r="G11" s="89"/>
      <c r="H11" s="89"/>
      <c r="I11" s="89"/>
      <c r="J11" s="89"/>
      <c r="K11" s="89"/>
      <c r="L11" s="89"/>
      <c r="M11" s="89"/>
      <c r="N11" s="89"/>
      <c r="O11" s="89"/>
      <c r="P11" s="89"/>
      <c r="Q11" s="89"/>
      <c r="R11" s="89"/>
      <c r="S11" s="89"/>
      <c r="T11" s="89"/>
      <c r="U11" s="89"/>
      <c r="V11" s="89"/>
      <c r="W11" s="85"/>
    </row>
    <row r="12" spans="1:31" s="98" customFormat="1" ht="24" customHeight="1">
      <c r="B12" s="99"/>
      <c r="C12" s="437" t="s">
        <v>435</v>
      </c>
      <c r="D12" s="437"/>
      <c r="E12" s="438"/>
      <c r="F12" s="18">
        <f>'OPI Autom'!$J$6</f>
        <v>1</v>
      </c>
      <c r="G12" s="100"/>
      <c r="H12" s="437" t="s">
        <v>436</v>
      </c>
      <c r="I12" s="437"/>
      <c r="J12" s="437"/>
      <c r="K12" s="438"/>
      <c r="L12" s="18">
        <f>'OPI Autom'!$J$7</f>
        <v>1</v>
      </c>
      <c r="M12" s="100"/>
      <c r="N12" s="437" t="s">
        <v>437</v>
      </c>
      <c r="O12" s="437"/>
      <c r="P12" s="437"/>
      <c r="Q12" s="438"/>
      <c r="R12" s="18">
        <f>'OPI Autom'!$J$8</f>
        <v>1</v>
      </c>
      <c r="S12" s="100"/>
      <c r="T12" s="424" t="s">
        <v>438</v>
      </c>
      <c r="U12" s="439"/>
      <c r="V12" s="18">
        <f>'OPI Autom'!$J$9</f>
        <v>1</v>
      </c>
      <c r="W12" s="101"/>
      <c r="X12" s="102"/>
      <c r="Y12" s="103"/>
      <c r="Z12" s="102"/>
      <c r="AA12" s="103"/>
      <c r="AB12" s="102"/>
      <c r="AC12" s="102"/>
    </row>
    <row r="13" spans="1:31" ht="7.05" customHeight="1">
      <c r="B13" s="88"/>
      <c r="C13" s="432"/>
      <c r="D13" s="432"/>
      <c r="E13" s="432"/>
      <c r="F13" s="432"/>
      <c r="G13" s="89"/>
      <c r="H13" s="89"/>
      <c r="I13" s="427"/>
      <c r="J13" s="427"/>
      <c r="K13" s="427"/>
      <c r="L13" s="427"/>
      <c r="M13" s="89"/>
      <c r="N13" s="89"/>
      <c r="O13" s="427"/>
      <c r="P13" s="427"/>
      <c r="Q13" s="427"/>
      <c r="R13" s="427"/>
      <c r="S13" s="89"/>
      <c r="T13" s="427"/>
      <c r="U13" s="427"/>
      <c r="V13" s="427"/>
      <c r="W13" s="85"/>
      <c r="Z13" s="87"/>
      <c r="AB13" s="87"/>
      <c r="AC13" s="87"/>
      <c r="AD13" s="87"/>
      <c r="AE13" s="87"/>
    </row>
    <row r="14" spans="1:31" ht="166.95" customHeight="1">
      <c r="B14" s="88"/>
      <c r="C14" s="429">
        <f>'OPI Origi'!G15</f>
        <v>0</v>
      </c>
      <c r="D14" s="430"/>
      <c r="E14" s="430"/>
      <c r="F14" s="431"/>
      <c r="G14" s="89"/>
      <c r="H14" s="429">
        <f>'OPI Origi'!G18</f>
        <v>0</v>
      </c>
      <c r="I14" s="430"/>
      <c r="J14" s="430"/>
      <c r="K14" s="430"/>
      <c r="L14" s="431"/>
      <c r="M14" s="89"/>
      <c r="N14" s="429">
        <f>'OPI Origi'!G24</f>
        <v>0</v>
      </c>
      <c r="O14" s="430"/>
      <c r="P14" s="430"/>
      <c r="Q14" s="430"/>
      <c r="R14" s="431"/>
      <c r="S14" s="89"/>
      <c r="T14" s="429">
        <f>'OPI Origi'!G27</f>
        <v>0</v>
      </c>
      <c r="U14" s="430"/>
      <c r="V14" s="431"/>
      <c r="W14" s="101"/>
      <c r="Z14" s="87"/>
      <c r="AB14" s="87"/>
      <c r="AC14" s="87"/>
      <c r="AD14" s="87"/>
      <c r="AE14" s="87"/>
    </row>
    <row r="15" spans="1:31">
      <c r="B15" s="88"/>
      <c r="C15" s="89"/>
      <c r="D15" s="89"/>
      <c r="E15" s="89"/>
      <c r="F15" s="89"/>
      <c r="G15" s="89"/>
      <c r="H15" s="89"/>
      <c r="I15" s="89"/>
      <c r="J15" s="89"/>
      <c r="K15" s="89"/>
      <c r="L15" s="89"/>
      <c r="M15" s="89"/>
      <c r="N15" s="89"/>
      <c r="O15" s="89"/>
      <c r="P15" s="89"/>
      <c r="Q15" s="89"/>
      <c r="R15" s="89"/>
      <c r="S15" s="89"/>
      <c r="T15" s="89"/>
      <c r="U15" s="89"/>
      <c r="V15" s="89"/>
      <c r="W15" s="85"/>
      <c r="Z15" s="87"/>
      <c r="AB15" s="87"/>
      <c r="AC15" s="87"/>
      <c r="AD15" s="87"/>
      <c r="AE15" s="87"/>
    </row>
    <row r="16" spans="1:31" ht="34.950000000000003" customHeight="1">
      <c r="B16" s="88"/>
      <c r="C16" s="428" t="s">
        <v>151</v>
      </c>
      <c r="D16" s="428"/>
      <c r="E16" s="428"/>
      <c r="F16" s="428"/>
      <c r="G16" s="428"/>
      <c r="H16" s="428"/>
      <c r="I16" s="428"/>
      <c r="J16" s="428"/>
      <c r="K16" s="428"/>
      <c r="L16" s="428"/>
      <c r="M16" s="428"/>
      <c r="N16" s="428"/>
      <c r="O16" s="428"/>
      <c r="P16" s="89"/>
      <c r="Q16" s="89"/>
      <c r="R16" s="89"/>
      <c r="S16" s="89"/>
      <c r="T16" s="89"/>
      <c r="U16" s="89"/>
      <c r="V16" s="89"/>
      <c r="W16" s="85"/>
      <c r="Z16" s="87"/>
      <c r="AB16" s="87"/>
      <c r="AC16" s="87"/>
      <c r="AD16" s="87"/>
      <c r="AE16" s="87"/>
    </row>
    <row r="17" spans="2:31" ht="4.95" customHeight="1">
      <c r="B17" s="88"/>
      <c r="C17" s="90"/>
      <c r="D17" s="89"/>
      <c r="E17" s="89"/>
      <c r="F17" s="89"/>
      <c r="G17" s="89"/>
      <c r="H17" s="89"/>
      <c r="I17" s="89"/>
      <c r="J17" s="89"/>
      <c r="K17" s="90"/>
      <c r="L17" s="90"/>
      <c r="M17" s="90"/>
      <c r="N17" s="90"/>
      <c r="O17" s="90"/>
      <c r="P17" s="89"/>
      <c r="Q17" s="89"/>
      <c r="R17" s="89"/>
      <c r="S17" s="89"/>
      <c r="T17" s="89"/>
      <c r="U17" s="89"/>
      <c r="V17" s="89"/>
      <c r="W17" s="85"/>
      <c r="Z17" s="87"/>
      <c r="AB17" s="87"/>
      <c r="AC17" s="87"/>
      <c r="AD17" s="87"/>
      <c r="AE17" s="87"/>
    </row>
    <row r="18" spans="2:31" ht="24" customHeight="1">
      <c r="B18" s="88"/>
      <c r="C18" s="424" t="s">
        <v>439</v>
      </c>
      <c r="D18" s="424"/>
      <c r="E18" s="424"/>
      <c r="F18" s="424"/>
      <c r="G18" s="424"/>
      <c r="H18" s="426"/>
      <c r="I18" s="149">
        <f>'OPI Autom'!$J$10</f>
        <v>1</v>
      </c>
      <c r="K18" s="424" t="s">
        <v>440</v>
      </c>
      <c r="L18" s="424"/>
      <c r="M18" s="424"/>
      <c r="N18" s="424"/>
      <c r="O18" s="425"/>
      <c r="P18" s="18">
        <f>'OPI Autom'!$J$11</f>
        <v>1</v>
      </c>
      <c r="Q18" s="104"/>
      <c r="R18" s="105"/>
      <c r="S18" s="105"/>
      <c r="T18" s="105"/>
      <c r="U18" s="89"/>
      <c r="V18" s="89"/>
      <c r="W18" s="85"/>
    </row>
    <row r="19" spans="2:31" ht="6" customHeight="1">
      <c r="B19" s="88"/>
      <c r="C19" s="89"/>
      <c r="D19" s="89"/>
      <c r="E19" s="89"/>
      <c r="F19" s="89"/>
      <c r="G19" s="89"/>
      <c r="H19" s="95"/>
      <c r="I19" s="89"/>
      <c r="J19" s="89"/>
      <c r="K19" s="89"/>
      <c r="L19" s="89"/>
      <c r="M19" s="89"/>
      <c r="N19" s="89"/>
      <c r="O19" s="89"/>
      <c r="P19" s="106"/>
      <c r="Q19" s="106"/>
      <c r="R19" s="106"/>
      <c r="S19" s="106"/>
      <c r="T19" s="106"/>
      <c r="U19" s="89"/>
      <c r="V19" s="89"/>
      <c r="W19" s="85"/>
    </row>
    <row r="20" spans="2:31" ht="184.95" customHeight="1">
      <c r="B20" s="88"/>
      <c r="C20" s="421">
        <f>'OPI Origi'!G33</f>
        <v>0</v>
      </c>
      <c r="D20" s="422"/>
      <c r="E20" s="422"/>
      <c r="F20" s="422"/>
      <c r="G20" s="422"/>
      <c r="H20" s="422"/>
      <c r="I20" s="423"/>
      <c r="J20" s="148"/>
      <c r="K20" s="421">
        <f>'OPI Origi'!G36</f>
        <v>0</v>
      </c>
      <c r="L20" s="422"/>
      <c r="M20" s="422"/>
      <c r="N20" s="422"/>
      <c r="O20" s="422"/>
      <c r="P20" s="423"/>
      <c r="Q20" s="89"/>
      <c r="R20" s="89"/>
      <c r="S20" s="89"/>
      <c r="T20" s="89"/>
      <c r="U20" s="89"/>
      <c r="V20" s="89"/>
      <c r="W20" s="85"/>
    </row>
    <row r="21" spans="2:31" ht="7.05" customHeight="1" thickBot="1">
      <c r="B21" s="107"/>
      <c r="C21" s="108"/>
      <c r="D21" s="108"/>
      <c r="E21" s="108"/>
      <c r="F21" s="108"/>
      <c r="G21" s="108"/>
      <c r="H21" s="108"/>
      <c r="I21" s="108"/>
      <c r="J21" s="108"/>
      <c r="K21" s="108"/>
      <c r="L21" s="108"/>
      <c r="M21" s="108"/>
      <c r="N21" s="108"/>
      <c r="O21" s="108"/>
      <c r="P21" s="108"/>
      <c r="Q21" s="108"/>
      <c r="R21" s="108"/>
      <c r="S21" s="108"/>
      <c r="T21" s="108"/>
      <c r="U21" s="108"/>
      <c r="V21" s="108"/>
      <c r="W21" s="109"/>
    </row>
    <row r="22" spans="2:31" ht="43.95" customHeight="1">
      <c r="B22" s="89"/>
      <c r="C22" s="89"/>
      <c r="D22" s="89"/>
      <c r="E22" s="89"/>
      <c r="F22" s="89"/>
      <c r="G22" s="89"/>
      <c r="H22" s="89"/>
      <c r="I22" s="89"/>
      <c r="J22" s="89"/>
      <c r="K22" s="89"/>
      <c r="L22" s="89"/>
      <c r="M22" s="89"/>
      <c r="N22" s="89"/>
      <c r="O22" s="89"/>
      <c r="P22" s="89"/>
      <c r="Q22" s="89"/>
      <c r="R22" s="89"/>
      <c r="S22" s="89"/>
      <c r="T22" s="89"/>
      <c r="U22" s="89"/>
      <c r="V22" s="89"/>
      <c r="W22" s="89"/>
    </row>
  </sheetData>
  <sheetProtection password="CAED" sheet="1" objects="1" scenarios="1" formatCells="0"/>
  <mergeCells count="27">
    <mergeCell ref="C1:V1"/>
    <mergeCell ref="C2:I3"/>
    <mergeCell ref="U2:V3"/>
    <mergeCell ref="K4:V4"/>
    <mergeCell ref="K6:O6"/>
    <mergeCell ref="R6:U6"/>
    <mergeCell ref="K8:P8"/>
    <mergeCell ref="R8:V8"/>
    <mergeCell ref="C10:L10"/>
    <mergeCell ref="N10:V10"/>
    <mergeCell ref="C12:E12"/>
    <mergeCell ref="H12:K12"/>
    <mergeCell ref="N12:Q12"/>
    <mergeCell ref="T12:U12"/>
    <mergeCell ref="T13:V13"/>
    <mergeCell ref="C14:F14"/>
    <mergeCell ref="H14:L14"/>
    <mergeCell ref="N14:R14"/>
    <mergeCell ref="T14:V14"/>
    <mergeCell ref="C13:F13"/>
    <mergeCell ref="K20:P20"/>
    <mergeCell ref="C20:I20"/>
    <mergeCell ref="K18:O18"/>
    <mergeCell ref="C18:H18"/>
    <mergeCell ref="I13:L13"/>
    <mergeCell ref="C16:O16"/>
    <mergeCell ref="O13:R13"/>
  </mergeCells>
  <conditionalFormatting sqref="V6">
    <cfRule type="iconSet" priority="9">
      <iconSet iconSet="5Rating">
        <cfvo type="percent" val="0"/>
        <cfvo type="num" val="1"/>
        <cfvo type="num" val="1.5"/>
        <cfvo type="num" val="2.5"/>
        <cfvo type="num" val="3.5"/>
      </iconSet>
    </cfRule>
  </conditionalFormatting>
  <conditionalFormatting sqref="F12">
    <cfRule type="iconSet" priority="8">
      <iconSet iconSet="5Rating">
        <cfvo type="percent" val="0"/>
        <cfvo type="num" val="1"/>
        <cfvo type="num" val="1.5"/>
        <cfvo type="num" val="2.5"/>
        <cfvo type="num" val="3.5"/>
      </iconSet>
    </cfRule>
  </conditionalFormatting>
  <conditionalFormatting sqref="L12">
    <cfRule type="iconSet" priority="7">
      <iconSet iconSet="5Rating">
        <cfvo type="percent" val="0"/>
        <cfvo type="num" val="1"/>
        <cfvo type="num" val="1.5"/>
        <cfvo type="num" val="2.5"/>
        <cfvo type="num" val="3.5"/>
      </iconSet>
    </cfRule>
  </conditionalFormatting>
  <conditionalFormatting sqref="R12">
    <cfRule type="iconSet" priority="6">
      <iconSet iconSet="5Rating">
        <cfvo type="percent" val="0"/>
        <cfvo type="num" val="1"/>
        <cfvo type="num" val="1.5"/>
        <cfvo type="num" val="2.5"/>
        <cfvo type="num" val="3.5"/>
      </iconSet>
    </cfRule>
  </conditionalFormatting>
  <conditionalFormatting sqref="V12">
    <cfRule type="iconSet" priority="5">
      <iconSet iconSet="5Rating">
        <cfvo type="percent" val="0"/>
        <cfvo type="num" val="1"/>
        <cfvo type="num" val="1.5"/>
        <cfvo type="num" val="2.5"/>
        <cfvo type="num" val="3.5"/>
      </iconSet>
    </cfRule>
  </conditionalFormatting>
  <conditionalFormatting sqref="I18">
    <cfRule type="iconSet" priority="4">
      <iconSet iconSet="5Rating">
        <cfvo type="percent" val="0"/>
        <cfvo type="num" val="1"/>
        <cfvo type="num" val="1.5"/>
        <cfvo type="num" val="2.5"/>
        <cfvo type="num" val="3.5"/>
      </iconSet>
    </cfRule>
  </conditionalFormatting>
  <conditionalFormatting sqref="P18">
    <cfRule type="iconSet" priority="3">
      <iconSet iconSet="5Rating">
        <cfvo type="percent" val="0"/>
        <cfvo type="num" val="1"/>
        <cfvo type="num" val="1.5"/>
        <cfvo type="num" val="2.5"/>
        <cfvo type="num" val="3.5"/>
      </iconSet>
    </cfRule>
  </conditionalFormatting>
  <conditionalFormatting sqref="P6">
    <cfRule type="iconSet" priority="1">
      <iconSet iconSet="5Rating">
        <cfvo type="percent" val="0"/>
        <cfvo type="num" val="1"/>
        <cfvo type="num" val="1.5"/>
        <cfvo type="num" val="2.5"/>
        <cfvo type="num" val="3.5"/>
      </iconSet>
    </cfRule>
  </conditionalFormatting>
  <pageMargins left="0" right="0" top="0" bottom="0" header="0.5" footer="0.5"/>
  <pageSetup scale="67" orientation="landscape" horizontalDpi="4294967292" verticalDpi="4294967292"/>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C5F52-2683-4BF3-9560-A8EB8E3BFA75}">
  <sheetPr>
    <tabColor theme="4"/>
  </sheetPr>
  <dimension ref="B1:E32"/>
  <sheetViews>
    <sheetView workbookViewId="0">
      <selection activeCell="C5" sqref="C5"/>
    </sheetView>
  </sheetViews>
  <sheetFormatPr defaultRowHeight="14.4"/>
  <cols>
    <col min="1" max="1" width="2.109375" customWidth="1"/>
    <col min="2" max="2" width="20.33203125" bestFit="1" customWidth="1"/>
    <col min="3" max="3" width="24.6640625" bestFit="1" customWidth="1"/>
    <col min="4" max="4" width="23.6640625" customWidth="1"/>
    <col min="5" max="5" width="24.6640625" bestFit="1" customWidth="1"/>
  </cols>
  <sheetData>
    <row r="1" spans="2:5" ht="21">
      <c r="B1" s="448" t="s">
        <v>463</v>
      </c>
      <c r="C1" s="448"/>
      <c r="D1" s="448"/>
      <c r="E1" s="448"/>
    </row>
    <row r="2" spans="2:5" ht="26.4" customHeight="1">
      <c r="B2" s="201" t="s">
        <v>153</v>
      </c>
      <c r="C2" s="199"/>
      <c r="D2" s="199"/>
      <c r="E2" s="199"/>
    </row>
    <row r="3" spans="2:5" ht="22.2" customHeight="1">
      <c r="B3" s="447" t="s">
        <v>464</v>
      </c>
      <c r="C3" s="447"/>
      <c r="D3" s="447" t="s">
        <v>465</v>
      </c>
      <c r="E3" s="447"/>
    </row>
    <row r="4" spans="2:5" ht="17.399999999999999" customHeight="1">
      <c r="B4" s="200" t="s">
        <v>462</v>
      </c>
      <c r="C4" s="200" t="s">
        <v>461</v>
      </c>
      <c r="D4" s="200" t="s">
        <v>462</v>
      </c>
      <c r="E4" s="200" t="s">
        <v>461</v>
      </c>
    </row>
    <row r="5" spans="2:5" ht="17.399999999999999" customHeight="1">
      <c r="B5" s="202" t="s">
        <v>473</v>
      </c>
      <c r="C5" s="202"/>
      <c r="D5" s="202" t="s">
        <v>475</v>
      </c>
      <c r="E5" s="203"/>
    </row>
    <row r="6" spans="2:5" ht="17.399999999999999" customHeight="1">
      <c r="B6" s="202" t="s">
        <v>474</v>
      </c>
      <c r="C6" s="202"/>
      <c r="D6" s="202" t="s">
        <v>476</v>
      </c>
      <c r="E6" s="203"/>
    </row>
    <row r="7" spans="2:5" ht="17.399999999999999" customHeight="1">
      <c r="B7" s="203"/>
      <c r="C7" s="203"/>
      <c r="D7" s="203"/>
      <c r="E7" s="203"/>
    </row>
    <row r="8" spans="2:5">
      <c r="B8" s="204"/>
      <c r="C8" s="204"/>
      <c r="D8" s="204"/>
      <c r="E8" s="204"/>
    </row>
    <row r="10" spans="2:5" ht="21">
      <c r="B10" s="201" t="s">
        <v>189</v>
      </c>
      <c r="C10" s="199"/>
      <c r="D10" s="199"/>
      <c r="E10" s="199"/>
    </row>
    <row r="11" spans="2:5" ht="18">
      <c r="B11" s="447" t="s">
        <v>466</v>
      </c>
      <c r="C11" s="447"/>
      <c r="D11" s="447" t="s">
        <v>467</v>
      </c>
      <c r="E11" s="447"/>
    </row>
    <row r="12" spans="2:5">
      <c r="B12" s="200" t="s">
        <v>462</v>
      </c>
      <c r="C12" s="200" t="s">
        <v>461</v>
      </c>
      <c r="D12" s="200" t="s">
        <v>462</v>
      </c>
      <c r="E12" s="200" t="s">
        <v>461</v>
      </c>
    </row>
    <row r="13" spans="2:5">
      <c r="B13" s="202" t="s">
        <v>477</v>
      </c>
      <c r="C13" s="202"/>
      <c r="D13" s="202" t="s">
        <v>479</v>
      </c>
      <c r="E13" s="203"/>
    </row>
    <row r="14" spans="2:5">
      <c r="B14" s="202" t="s">
        <v>478</v>
      </c>
      <c r="C14" s="202"/>
      <c r="D14" s="202" t="s">
        <v>480</v>
      </c>
      <c r="E14" s="203"/>
    </row>
    <row r="15" spans="2:5">
      <c r="B15" s="203"/>
      <c r="C15" s="203"/>
      <c r="D15" s="203"/>
      <c r="E15" s="203"/>
    </row>
    <row r="16" spans="2:5">
      <c r="B16" s="204"/>
      <c r="C16" s="204"/>
      <c r="D16" s="204"/>
      <c r="E16" s="204"/>
    </row>
    <row r="18" spans="2:5" ht="21">
      <c r="B18" s="201" t="s">
        <v>468</v>
      </c>
      <c r="C18" s="199"/>
      <c r="D18" s="199"/>
      <c r="E18" s="199"/>
    </row>
    <row r="19" spans="2:5" ht="18">
      <c r="B19" s="447" t="s">
        <v>469</v>
      </c>
      <c r="C19" s="447"/>
      <c r="D19" s="447" t="s">
        <v>470</v>
      </c>
      <c r="E19" s="447"/>
    </row>
    <row r="20" spans="2:5">
      <c r="B20" s="200" t="s">
        <v>462</v>
      </c>
      <c r="C20" s="200" t="s">
        <v>461</v>
      </c>
      <c r="D20" s="200" t="s">
        <v>462</v>
      </c>
      <c r="E20" s="200" t="s">
        <v>461</v>
      </c>
    </row>
    <row r="21" spans="2:5">
      <c r="B21" s="202" t="s">
        <v>481</v>
      </c>
      <c r="C21" s="202"/>
      <c r="D21" s="202" t="s">
        <v>483</v>
      </c>
      <c r="E21" s="203"/>
    </row>
    <row r="22" spans="2:5">
      <c r="B22" s="202" t="s">
        <v>482</v>
      </c>
      <c r="C22" s="202"/>
      <c r="D22" s="202" t="s">
        <v>484</v>
      </c>
      <c r="E22" s="203"/>
    </row>
    <row r="23" spans="2:5">
      <c r="B23" s="203"/>
      <c r="C23" s="203"/>
      <c r="D23" s="203"/>
      <c r="E23" s="203"/>
    </row>
    <row r="24" spans="2:5">
      <c r="B24" s="204"/>
      <c r="C24" s="204"/>
      <c r="D24" s="204"/>
      <c r="E24" s="204"/>
    </row>
    <row r="26" spans="2:5" ht="21">
      <c r="B26" s="201" t="s">
        <v>471</v>
      </c>
      <c r="C26" s="199"/>
      <c r="D26" s="199"/>
      <c r="E26" s="199"/>
    </row>
    <row r="27" spans="2:5" ht="18">
      <c r="B27" s="447" t="s">
        <v>472</v>
      </c>
      <c r="C27" s="447"/>
      <c r="D27" s="447" t="s">
        <v>259</v>
      </c>
      <c r="E27" s="447"/>
    </row>
    <row r="28" spans="2:5">
      <c r="B28" s="200" t="s">
        <v>462</v>
      </c>
      <c r="C28" s="200" t="s">
        <v>461</v>
      </c>
      <c r="D28" s="200" t="s">
        <v>462</v>
      </c>
      <c r="E28" s="200" t="s">
        <v>461</v>
      </c>
    </row>
    <row r="29" spans="2:5">
      <c r="B29" s="202" t="s">
        <v>485</v>
      </c>
      <c r="C29" s="202"/>
      <c r="D29" s="202" t="s">
        <v>487</v>
      </c>
      <c r="E29" s="203"/>
    </row>
    <row r="30" spans="2:5">
      <c r="B30" s="202" t="s">
        <v>486</v>
      </c>
      <c r="C30" s="202"/>
      <c r="D30" s="202" t="s">
        <v>488</v>
      </c>
      <c r="E30" s="203"/>
    </row>
    <row r="31" spans="2:5">
      <c r="B31" s="203"/>
      <c r="C31" s="203"/>
      <c r="D31" s="203"/>
      <c r="E31" s="203"/>
    </row>
    <row r="32" spans="2:5">
      <c r="B32" s="204"/>
      <c r="C32" s="204"/>
      <c r="D32" s="204"/>
      <c r="E32" s="204"/>
    </row>
  </sheetData>
  <mergeCells count="9">
    <mergeCell ref="B19:C19"/>
    <mergeCell ref="D19:E19"/>
    <mergeCell ref="B27:C27"/>
    <mergeCell ref="D27:E27"/>
    <mergeCell ref="B1:E1"/>
    <mergeCell ref="B3:C3"/>
    <mergeCell ref="D3:E3"/>
    <mergeCell ref="B11:C11"/>
    <mergeCell ref="D11:E11"/>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9347bd1-0b38-455a-9452-b4e67971548e">XTWU6KEWX26W-777071957-160629</_dlc_DocId>
    <_dlc_DocIdUrl xmlns="f9347bd1-0b38-455a-9452-b4e67971548e">
      <Url>https://socialimpact.sharepoint.com/sites/ops/q0175231600001/_layouts/15/DocIdRedir.aspx?ID=XTWU6KEWX26W-777071957-160629</Url>
      <Description>XTWU6KEWX26W-777071957-160629</Description>
    </_dlc_DocIdUrl>
    <PublishingExpirationDate xmlns="http://schemas.microsoft.com/sharepoint/v3" xsi:nil="true"/>
    <PublishingStartDate xmlns="http://schemas.microsoft.com/sharepoint/v3" xsi:nil="true"/>
    <_Flow_SignoffStatus xmlns="80964fa5-9e98-4434-bf74-193e10d14e3e"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5DADD12B9AC8547ADDEB39D8078768C" ma:contentTypeVersion="223" ma:contentTypeDescription="Create a new document." ma:contentTypeScope="" ma:versionID="0a6331ce40b3413c9e35facb82c64138">
  <xsd:schema xmlns:xsd="http://www.w3.org/2001/XMLSchema" xmlns:xs="http://www.w3.org/2001/XMLSchema" xmlns:p="http://schemas.microsoft.com/office/2006/metadata/properties" xmlns:ns1="http://schemas.microsoft.com/sharepoint/v3" xmlns:ns2="f9347bd1-0b38-455a-9452-b4e67971548e" xmlns:ns3="80964fa5-9e98-4434-bf74-193e10d14e3e" targetNamespace="http://schemas.microsoft.com/office/2006/metadata/properties" ma:root="true" ma:fieldsID="2867b393a038e9aa09be141533ec7737" ns1:_="" ns2:_="" ns3:_="">
    <xsd:import namespace="http://schemas.microsoft.com/sharepoint/v3"/>
    <xsd:import namespace="f9347bd1-0b38-455a-9452-b4e67971548e"/>
    <xsd:import namespace="80964fa5-9e98-4434-bf74-193e10d14e3e"/>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_Flow_SignoffStatus"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347bd1-0b38-455a-9452-b4e67971548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964fa5-9e98-4434-bf74-193e10d14e3e"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8718E-A364-4B8B-8F6E-3B78489E941E}">
  <ds:schemaRefs>
    <ds:schemaRef ds:uri="http://schemas.microsoft.com/sharepoint/v3/contenttype/forms"/>
  </ds:schemaRefs>
</ds:datastoreItem>
</file>

<file path=customXml/itemProps2.xml><?xml version="1.0" encoding="utf-8"?>
<ds:datastoreItem xmlns:ds="http://schemas.openxmlformats.org/officeDocument/2006/customXml" ds:itemID="{8F454292-D05F-4C25-9A2D-1D542DD1F4CF}">
  <ds:schemaRefs>
    <ds:schemaRef ds:uri="http://schemas.microsoft.com/office/2006/documentManagement/types"/>
    <ds:schemaRef ds:uri="f9347bd1-0b38-455a-9452-b4e67971548e"/>
    <ds:schemaRef ds:uri="80964fa5-9e98-4434-bf74-193e10d14e3e"/>
    <ds:schemaRef ds:uri="http://purl.org/dc/dcmitype/"/>
    <ds:schemaRef ds:uri="http://purl.org/dc/elements/1.1/"/>
    <ds:schemaRef ds:uri="http://schemas.microsoft.com/office/2006/metadata/properties"/>
    <ds:schemaRef ds:uri="http://schemas.microsoft.com/sharepoint/v3"/>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5A06445-B692-45AD-A0C2-87EB829DCC48}">
  <ds:schemaRefs>
    <ds:schemaRef ds:uri="http://schemas.microsoft.com/sharepoint/events"/>
  </ds:schemaRefs>
</ds:datastoreItem>
</file>

<file path=customXml/itemProps4.xml><?xml version="1.0" encoding="utf-8"?>
<ds:datastoreItem xmlns:ds="http://schemas.openxmlformats.org/officeDocument/2006/customXml" ds:itemID="{39BBA99A-54B5-4367-8C03-7D08614DA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9347bd1-0b38-455a-9452-b4e67971548e"/>
    <ds:schemaRef ds:uri="80964fa5-9e98-4434-bf74-193e10d14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Datos de la organización</vt:lpstr>
      <vt:lpstr>Información Gral</vt:lpstr>
      <vt:lpstr>Glosario</vt:lpstr>
      <vt:lpstr>OPI Autom</vt:lpstr>
      <vt:lpstr>OPI Origi</vt:lpstr>
      <vt:lpstr>OPI Infogra</vt:lpstr>
      <vt:lpstr>Evidencia doc.</vt:lpstr>
      <vt:lpstr>'Datos de la organización'!Print_Area</vt:lpstr>
      <vt:lpstr>Glosario!Print_Area</vt:lpstr>
      <vt:lpstr>'Información Gral'!Print_Area</vt:lpstr>
      <vt:lpstr>'OPI Autom'!Print_Area</vt:lpstr>
      <vt:lpstr>'OPI Infogra'!Print_Area</vt:lpstr>
      <vt:lpstr>'OPI Origi'!Print_Area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ALARGAESPADA</dc:creator>
  <cp:keywords/>
  <dc:description/>
  <cp:lastModifiedBy>Veronica</cp:lastModifiedBy>
  <cp:revision/>
  <dcterms:created xsi:type="dcterms:W3CDTF">2016-02-02T15:45:21Z</dcterms:created>
  <dcterms:modified xsi:type="dcterms:W3CDTF">2022-05-05T02:40:23Z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0x01010015DADD12B9AC8547ADDEB39D8078768C</vt:lpwstr>
  </property>
  <property fmtid="{D5CDD505-2E9C-101B-9397-08002B2CF9AE}" pid="3" name="_dlc_DocIdItemGuid">
    <vt:lpwstr>b2d819cd-c842-43e6-913a-c49d40e021ca</vt:lpwstr>
  </property>
</Properties>
</file>