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autoCompressPictures="0"/>
  <mc:AlternateContent xmlns:mc="http://schemas.openxmlformats.org/markup-compatibility/2006">
    <mc:Choice Requires="x15">
      <x15ac:absPath xmlns:x15ac="http://schemas.microsoft.com/office/spreadsheetml/2010/11/ac" url="D:\IBTICI Respaldo\Capacity Development\Herramientras semi-automatizadas\"/>
    </mc:Choice>
  </mc:AlternateContent>
  <xr:revisionPtr revIDLastSave="0" documentId="8_{8EF09FCB-8848-4F63-B229-AC50B8122F1C}" xr6:coauthVersionLast="47" xr6:coauthVersionMax="47" xr10:uidLastSave="{00000000-0000-0000-0000-000000000000}"/>
  <bookViews>
    <workbookView xWindow="-108" yWindow="-108" windowWidth="23256" windowHeight="12456" tabRatio="988" xr2:uid="{00000000-000D-0000-FFFF-FFFF00000000}"/>
  </bookViews>
  <sheets>
    <sheet name="Datos de la institución" sheetId="71" r:id="rId1"/>
    <sheet name="Información Gral" sheetId="72" r:id="rId2"/>
    <sheet name="Glosario" sheetId="62" r:id="rId3"/>
    <sheet name="GPI " sheetId="78" r:id="rId4"/>
    <sheet name="RefOPI" sheetId="79" state="veryHidden" r:id="rId5"/>
    <sheet name="Dominios" sheetId="80" r:id="rId6"/>
    <sheet name="GPI Infogra" sheetId="81" r:id="rId7"/>
  </sheets>
  <definedNames>
    <definedName name="_xlnm.Print_Area" localSheetId="0">'Datos de la institución'!$B$1:$G$40</definedName>
    <definedName name="_xlnm.Print_Area" localSheetId="5">Dominios!$B$2:$H$37</definedName>
    <definedName name="_xlnm.Print_Area" localSheetId="2">Glosario!$A$1:$L$73</definedName>
    <definedName name="_xlnm.Print_Area" localSheetId="3">'GPI '!$B$14:$V$90</definedName>
    <definedName name="_xlnm.Print_Area" localSheetId="6">'GPI Infogra'!$B$1:$W$21</definedName>
    <definedName name="_xlnm.Print_Area" localSheetId="1">'Información Gral'!$A$1:$L$22</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7" i="80" l="1"/>
  <c r="G18" i="80"/>
  <c r="C98" i="78"/>
  <c r="F50" i="79"/>
  <c r="F53" i="79"/>
  <c r="F56" i="79"/>
  <c r="Z159" i="78"/>
  <c r="AA159" i="78"/>
  <c r="AB159" i="78"/>
  <c r="Z116" i="78"/>
  <c r="AA116" i="78"/>
  <c r="AB116" i="78"/>
  <c r="AC116" i="78"/>
  <c r="Z96" i="78"/>
  <c r="AA96" i="78"/>
  <c r="AB96" i="78"/>
  <c r="AC96" i="78"/>
  <c r="Z98" i="78"/>
  <c r="AA98" i="78"/>
  <c r="Z97" i="78"/>
  <c r="AA97" i="78"/>
  <c r="Z101" i="78"/>
  <c r="AA101" i="78"/>
  <c r="Z79" i="78"/>
  <c r="AA79" i="78"/>
  <c r="AB79" i="78"/>
  <c r="AC79" i="78"/>
  <c r="Z80" i="78"/>
  <c r="AA80" i="78"/>
  <c r="AB80" i="78"/>
  <c r="Z84" i="78"/>
  <c r="Z83" i="78"/>
  <c r="Z82" i="78"/>
  <c r="AA82" i="78"/>
  <c r="AB82" i="78"/>
  <c r="Z85" i="78"/>
  <c r="AA85" i="78"/>
  <c r="AB85" i="78"/>
  <c r="Z52" i="78"/>
  <c r="AA52" i="78"/>
  <c r="AB52" i="78"/>
  <c r="AC52" i="78"/>
  <c r="Z57" i="78"/>
  <c r="F57" i="78"/>
  <c r="Z56" i="78"/>
  <c r="Z54" i="78"/>
  <c r="F54" i="78"/>
  <c r="Z55" i="78"/>
  <c r="Z58" i="78"/>
  <c r="F58" i="78"/>
  <c r="Z59" i="78"/>
  <c r="F59" i="78"/>
  <c r="Z60" i="78"/>
  <c r="F60" i="78"/>
  <c r="Z62" i="78"/>
  <c r="Z36" i="78"/>
  <c r="Z17" i="78"/>
  <c r="AA17" i="78"/>
  <c r="AB17" i="78"/>
  <c r="Z18" i="78"/>
  <c r="AA18" i="78"/>
  <c r="Z23" i="78"/>
  <c r="Z162" i="78"/>
  <c r="Z163" i="78"/>
  <c r="Z164" i="78"/>
  <c r="Z137" i="78"/>
  <c r="AA137" i="78"/>
  <c r="AB137" i="78"/>
  <c r="AC137" i="78"/>
  <c r="Z145" i="78"/>
  <c r="AA145" i="78"/>
  <c r="Z146" i="78"/>
  <c r="AA146" i="78"/>
  <c r="Z144" i="78"/>
  <c r="AA144" i="78"/>
  <c r="Z147" i="78"/>
  <c r="AA147" i="78"/>
  <c r="Z148" i="78"/>
  <c r="AA148" i="78"/>
  <c r="Z149" i="78"/>
  <c r="AA149" i="78"/>
  <c r="Z161" i="78"/>
  <c r="Z142" i="78"/>
  <c r="F142" i="78"/>
  <c r="Z141" i="78"/>
  <c r="F141" i="78"/>
  <c r="Z140" i="78"/>
  <c r="F140" i="78"/>
  <c r="Z81" i="78"/>
  <c r="AA81" i="78"/>
  <c r="AB81" i="78"/>
  <c r="Z37" i="78"/>
  <c r="AA37" i="78"/>
  <c r="Z38" i="78"/>
  <c r="AA38" i="78"/>
  <c r="Z39" i="78"/>
  <c r="AA39" i="78"/>
  <c r="N84" i="79"/>
  <c r="N64" i="79"/>
  <c r="N61" i="79"/>
  <c r="N50" i="79"/>
  <c r="N32" i="79"/>
  <c r="N28" i="79"/>
  <c r="N14" i="79"/>
  <c r="N10" i="79"/>
  <c r="N5" i="79"/>
  <c r="N4" i="79"/>
  <c r="N2" i="79"/>
  <c r="N98" i="79"/>
  <c r="N97" i="79"/>
  <c r="N96" i="79"/>
  <c r="N95" i="79"/>
  <c r="N92" i="79"/>
  <c r="N91" i="79"/>
  <c r="N90" i="79"/>
  <c r="N89" i="79"/>
  <c r="N80" i="79"/>
  <c r="N79" i="79"/>
  <c r="N78" i="79"/>
  <c r="N77" i="79"/>
  <c r="N76" i="79"/>
  <c r="N74" i="79"/>
  <c r="N73" i="79"/>
  <c r="N72" i="79"/>
  <c r="N71" i="79"/>
  <c r="N70" i="79"/>
  <c r="N37" i="79"/>
  <c r="N36" i="79"/>
  <c r="N35" i="79"/>
  <c r="N24" i="79"/>
  <c r="N23" i="79"/>
  <c r="N22" i="79"/>
  <c r="N21" i="79"/>
  <c r="N20" i="79"/>
  <c r="Z125" i="78"/>
  <c r="Z124" i="78"/>
  <c r="AA124" i="78"/>
  <c r="Z123" i="78"/>
  <c r="B130" i="78"/>
  <c r="Z122" i="78"/>
  <c r="AA122" i="78"/>
  <c r="Z121" i="78"/>
  <c r="AA121" i="78"/>
  <c r="Z120" i="78"/>
  <c r="AB121" i="78"/>
  <c r="Z119" i="78"/>
  <c r="AA119" i="78"/>
  <c r="Z118" i="78"/>
  <c r="AA118" i="78"/>
  <c r="Z117" i="78"/>
  <c r="AA117" i="78"/>
  <c r="AB117" i="78"/>
  <c r="Z99" i="78"/>
  <c r="AA99" i="78"/>
  <c r="Z106" i="78"/>
  <c r="AA106" i="78"/>
  <c r="Z105" i="78"/>
  <c r="AA105" i="78"/>
  <c r="Z104" i="78"/>
  <c r="AA104" i="78"/>
  <c r="Z103" i="78"/>
  <c r="AA103" i="78"/>
  <c r="Z102" i="78"/>
  <c r="AA102" i="78"/>
  <c r="Z100" i="78"/>
  <c r="F100" i="78"/>
  <c r="J95" i="79"/>
  <c r="J80" i="79"/>
  <c r="J76" i="79"/>
  <c r="J56" i="79"/>
  <c r="J52" i="79"/>
  <c r="J50" i="79"/>
  <c r="J34" i="79"/>
  <c r="J12" i="79"/>
  <c r="J9" i="79"/>
  <c r="J5" i="79"/>
  <c r="J4" i="79"/>
  <c r="J2" i="79"/>
  <c r="J101" i="79"/>
  <c r="J100" i="79"/>
  <c r="J99" i="79"/>
  <c r="J88" i="79"/>
  <c r="J87" i="79"/>
  <c r="J86" i="79"/>
  <c r="J85" i="79"/>
  <c r="J74" i="79"/>
  <c r="J73" i="79"/>
  <c r="J72" i="79"/>
  <c r="J71" i="79"/>
  <c r="J70" i="79"/>
  <c r="J66" i="79"/>
  <c r="J65" i="79"/>
  <c r="J64" i="79"/>
  <c r="J63" i="79"/>
  <c r="J62" i="79"/>
  <c r="J40" i="79"/>
  <c r="J39" i="79"/>
  <c r="J38" i="79"/>
  <c r="J20" i="79"/>
  <c r="J19" i="79"/>
  <c r="J18" i="79"/>
  <c r="J17" i="79"/>
  <c r="AA90" i="78"/>
  <c r="Y90" i="78"/>
  <c r="B89" i="78"/>
  <c r="Z61" i="78"/>
  <c r="Z63" i="78"/>
  <c r="AA63" i="78"/>
  <c r="Z64" i="78"/>
  <c r="AA64" i="78"/>
  <c r="Z65" i="78"/>
  <c r="AA65" i="78"/>
  <c r="Z66" i="78"/>
  <c r="AA66" i="78"/>
  <c r="AB66" i="78"/>
  <c r="Z67" i="78"/>
  <c r="Z68" i="78"/>
  <c r="F121" i="79"/>
  <c r="F110" i="79"/>
  <c r="F106" i="79"/>
  <c r="F96" i="79"/>
  <c r="F92" i="79"/>
  <c r="F86" i="79"/>
  <c r="F80" i="79"/>
  <c r="F66" i="79"/>
  <c r="F65" i="79"/>
  <c r="F64" i="79"/>
  <c r="F42" i="79"/>
  <c r="F29" i="79"/>
  <c r="F26" i="79"/>
  <c r="F14" i="79"/>
  <c r="F10" i="79"/>
  <c r="F5" i="79"/>
  <c r="F4" i="79"/>
  <c r="F2" i="79"/>
  <c r="F103" i="79"/>
  <c r="F102" i="79"/>
  <c r="F101" i="79"/>
  <c r="F100" i="79"/>
  <c r="F48" i="79"/>
  <c r="F47" i="79"/>
  <c r="F46" i="79"/>
  <c r="F39" i="79"/>
  <c r="F38" i="79"/>
  <c r="C65" i="78"/>
  <c r="X65" i="78"/>
  <c r="F65" i="78"/>
  <c r="F73" i="78"/>
  <c r="F35" i="79"/>
  <c r="F34" i="79"/>
  <c r="C64" i="78"/>
  <c r="X64" i="78"/>
  <c r="F64" i="78"/>
  <c r="F72" i="78"/>
  <c r="F24" i="79"/>
  <c r="F23" i="79"/>
  <c r="F22" i="79"/>
  <c r="F21" i="79"/>
  <c r="F20" i="79"/>
  <c r="B100" i="79"/>
  <c r="B89" i="79"/>
  <c r="B92" i="79"/>
  <c r="B95" i="79"/>
  <c r="B74" i="79"/>
  <c r="B66" i="79"/>
  <c r="B65" i="79"/>
  <c r="Z22" i="78"/>
  <c r="AA22" i="78"/>
  <c r="Z21" i="78"/>
  <c r="F21" i="78"/>
  <c r="Z19" i="78"/>
  <c r="AA19" i="78"/>
  <c r="Z20" i="78"/>
  <c r="AA20" i="78"/>
  <c r="B54" i="79"/>
  <c r="B38" i="79"/>
  <c r="B34" i="79"/>
  <c r="B22" i="79"/>
  <c r="B18" i="79"/>
  <c r="B14" i="79"/>
  <c r="B10" i="79"/>
  <c r="B5" i="79"/>
  <c r="B4" i="79"/>
  <c r="B2" i="79"/>
  <c r="B64" i="79"/>
  <c r="Y29" i="78"/>
  <c r="B30" i="78"/>
  <c r="F30" i="78"/>
  <c r="Z43" i="78"/>
  <c r="Z40" i="78"/>
  <c r="B45" i="78"/>
  <c r="Z26" i="78"/>
  <c r="X26" i="78"/>
  <c r="B87" i="79"/>
  <c r="B86" i="79"/>
  <c r="B85" i="79"/>
  <c r="B84" i="79"/>
  <c r="B82" i="79"/>
  <c r="B81" i="79"/>
  <c r="B80" i="79"/>
  <c r="B79" i="79"/>
  <c r="B46" i="79"/>
  <c r="B45" i="79"/>
  <c r="B44" i="79"/>
  <c r="B43" i="79"/>
  <c r="Z25" i="78"/>
  <c r="Z24" i="78"/>
  <c r="C24" i="78"/>
  <c r="C25" i="78"/>
  <c r="B153" i="78"/>
  <c r="C97" i="78"/>
  <c r="C99" i="78"/>
  <c r="C100" i="78"/>
  <c r="Z89" i="78"/>
  <c r="F56" i="78"/>
  <c r="F55" i="78"/>
  <c r="F22" i="78"/>
  <c r="AA125" i="78"/>
  <c r="X85" i="78"/>
  <c r="AA21" i="78"/>
  <c r="F11" i="78"/>
  <c r="Z11" i="78"/>
  <c r="F10" i="78"/>
  <c r="Z10" i="78"/>
  <c r="F9" i="78"/>
  <c r="Z9" i="78"/>
  <c r="F8" i="78"/>
  <c r="Z8" i="78"/>
  <c r="F7" i="78"/>
  <c r="Z7" i="78"/>
  <c r="F6" i="78"/>
  <c r="Z6" i="78"/>
  <c r="F5" i="78"/>
  <c r="Z5" i="78"/>
  <c r="F4" i="78"/>
  <c r="Z4" i="78"/>
  <c r="C4" i="78"/>
  <c r="X4" i="78"/>
  <c r="C6" i="78"/>
  <c r="X5" i="78"/>
  <c r="C8" i="78"/>
  <c r="X6" i="78"/>
  <c r="C10" i="78"/>
  <c r="X7" i="78"/>
  <c r="U2" i="81"/>
  <c r="G5" i="80"/>
  <c r="K8" i="81"/>
  <c r="G8" i="80"/>
  <c r="R8" i="81"/>
  <c r="G15" i="80"/>
  <c r="C14" i="81"/>
  <c r="H14" i="81"/>
  <c r="G24" i="80"/>
  <c r="N14" i="81"/>
  <c r="G27" i="80"/>
  <c r="T14" i="81"/>
  <c r="G33" i="80"/>
  <c r="C20" i="81"/>
  <c r="G36" i="80"/>
  <c r="K20" i="81"/>
  <c r="C38" i="78"/>
  <c r="X38" i="78"/>
  <c r="F38" i="78"/>
  <c r="F43" i="78"/>
  <c r="C39" i="78"/>
  <c r="B44" i="78"/>
  <c r="C62" i="78"/>
  <c r="X62" i="78"/>
  <c r="F62" i="78"/>
  <c r="F71" i="78"/>
  <c r="C67" i="78"/>
  <c r="B74" i="78"/>
  <c r="C84" i="78"/>
  <c r="X84" i="78"/>
  <c r="F84" i="78"/>
  <c r="B87" i="78"/>
  <c r="C102" i="78"/>
  <c r="X102" i="78"/>
  <c r="F102" i="78"/>
  <c r="F109" i="78"/>
  <c r="C105" i="78"/>
  <c r="X105" i="78"/>
  <c r="F105" i="78"/>
  <c r="F110" i="78"/>
  <c r="C117" i="78"/>
  <c r="X117" i="78"/>
  <c r="C118" i="78"/>
  <c r="X119" i="78"/>
  <c r="F119" i="78"/>
  <c r="C121" i="78"/>
  <c r="X122" i="78"/>
  <c r="F122" i="78"/>
  <c r="C124" i="78"/>
  <c r="X124" i="78"/>
  <c r="F124" i="78"/>
  <c r="F130" i="78"/>
  <c r="C148" i="78"/>
  <c r="C149" i="78"/>
  <c r="C164" i="78"/>
  <c r="X163" i="78"/>
  <c r="F163" i="78"/>
  <c r="F167" i="78"/>
  <c r="X83" i="78"/>
  <c r="F83" i="78"/>
  <c r="AA26" i="78"/>
  <c r="X162" i="78"/>
  <c r="F162" i="78"/>
  <c r="F166" i="78"/>
  <c r="B71" i="78"/>
  <c r="AB148" i="78"/>
  <c r="AB147" i="78"/>
  <c r="AH36" i="78"/>
  <c r="X36" i="78"/>
  <c r="F42" i="78"/>
  <c r="F20" i="78"/>
  <c r="C68" i="78"/>
  <c r="B129" i="78"/>
  <c r="F99" i="78"/>
  <c r="B109" i="78"/>
  <c r="Z88" i="78"/>
  <c r="F89" i="78"/>
  <c r="F19" i="78"/>
  <c r="X103" i="78"/>
  <c r="F103" i="78"/>
  <c r="B72" i="78"/>
  <c r="F98" i="78"/>
  <c r="AB102" i="78"/>
  <c r="F45" i="78"/>
  <c r="AB124" i="78"/>
  <c r="AA123" i="78"/>
  <c r="AH35" i="78"/>
  <c r="X164" i="78"/>
  <c r="F164" i="78"/>
  <c r="B166" i="78"/>
  <c r="X118" i="78"/>
  <c r="F118" i="78"/>
  <c r="F128" i="78"/>
  <c r="C122" i="78"/>
  <c r="X121" i="78"/>
  <c r="F121" i="78"/>
  <c r="F129" i="78"/>
  <c r="X106" i="78"/>
  <c r="F106" i="78"/>
  <c r="C103" i="78"/>
  <c r="X25" i="78"/>
  <c r="F25" i="78"/>
  <c r="AA100" i="78"/>
  <c r="AB97" i="78"/>
  <c r="F28" i="78"/>
  <c r="AA120" i="78"/>
  <c r="AB120" i="78"/>
  <c r="AB37" i="78"/>
  <c r="AB38" i="78"/>
  <c r="AC37" i="78"/>
  <c r="AC40" i="78"/>
  <c r="X145" i="78"/>
  <c r="F145" i="78"/>
  <c r="F152" i="78"/>
  <c r="B29" i="78"/>
  <c r="B73" i="78"/>
  <c r="C106" i="78"/>
  <c r="B43" i="78"/>
  <c r="B152" i="78"/>
  <c r="B110" i="78"/>
  <c r="AA36" i="78"/>
  <c r="AB36" i="78"/>
  <c r="AC36" i="78"/>
  <c r="AA83" i="78"/>
  <c r="AB83" i="78"/>
  <c r="AC82" i="78"/>
  <c r="AC83" i="78"/>
  <c r="AB105" i="78"/>
  <c r="AB104" i="78"/>
  <c r="X146" i="78"/>
  <c r="F146" i="78"/>
  <c r="AB145" i="78"/>
  <c r="AB144" i="78"/>
  <c r="X24" i="78"/>
  <c r="F24" i="78"/>
  <c r="F29" i="78"/>
  <c r="X39" i="78"/>
  <c r="F39" i="78"/>
  <c r="F44" i="78"/>
  <c r="AA53" i="78"/>
  <c r="F70" i="78"/>
  <c r="F87" i="78"/>
  <c r="F117" i="78"/>
  <c r="F127" i="78"/>
  <c r="AC97" i="78"/>
  <c r="AB101" i="78"/>
  <c r="AC101" i="78"/>
  <c r="AA67" i="78"/>
  <c r="AA68" i="78"/>
  <c r="AB118" i="78"/>
  <c r="AC118" i="78"/>
  <c r="B128" i="78"/>
  <c r="X137" i="78"/>
  <c r="F151" i="78"/>
  <c r="AC139" i="78"/>
  <c r="AC144" i="78"/>
  <c r="AC145" i="78"/>
  <c r="AC147" i="78"/>
  <c r="AC148" i="78"/>
  <c r="AC117" i="78"/>
  <c r="AC120" i="78"/>
  <c r="AC121" i="78"/>
  <c r="AB123" i="78"/>
  <c r="AC123" i="78"/>
  <c r="AC124" i="78"/>
  <c r="B127" i="78"/>
  <c r="AC159" i="78"/>
  <c r="AB18" i="78"/>
  <c r="AB19" i="78"/>
  <c r="AB23" i="78"/>
  <c r="AC61" i="78"/>
  <c r="B167" i="78"/>
  <c r="C119" i="78"/>
  <c r="C125" i="78"/>
  <c r="X125" i="78"/>
  <c r="F125" i="78"/>
  <c r="X148" i="78"/>
  <c r="F148" i="78"/>
  <c r="F153" i="78"/>
  <c r="AH37" i="78"/>
  <c r="F97" i="78"/>
  <c r="Z41" i="78"/>
  <c r="X68" i="78"/>
  <c r="F68" i="78"/>
  <c r="AA139" i="78"/>
  <c r="AB139" i="78"/>
  <c r="X149" i="78"/>
  <c r="F149" i="78"/>
  <c r="X67" i="78"/>
  <c r="F67" i="78"/>
  <c r="F74" i="78"/>
  <c r="AC80" i="78"/>
  <c r="AC81" i="78"/>
  <c r="AC38" i="78"/>
  <c r="Y36" i="78"/>
  <c r="M36" i="78"/>
  <c r="V34" i="78"/>
  <c r="J5" i="78"/>
  <c r="AA40" i="78"/>
  <c r="AB67" i="78"/>
  <c r="Y116" i="78"/>
  <c r="M116" i="78"/>
  <c r="V114" i="78"/>
  <c r="U114" i="78"/>
  <c r="AC85" i="78"/>
  <c r="Y79" i="78"/>
  <c r="M79" i="78"/>
  <c r="V77" i="78"/>
  <c r="J7" i="78"/>
  <c r="AA61" i="78"/>
  <c r="AB61" i="78"/>
  <c r="AA62" i="78"/>
  <c r="AB62" i="78"/>
  <c r="AB53" i="78"/>
  <c r="AC53" i="78"/>
  <c r="U34" i="78"/>
  <c r="AC104" i="78"/>
  <c r="AC105" i="78"/>
  <c r="AC102" i="78"/>
  <c r="AC63" i="78"/>
  <c r="AC64" i="78"/>
  <c r="AC66" i="78"/>
  <c r="AC67" i="78"/>
  <c r="AC62" i="78"/>
  <c r="Y137" i="78"/>
  <c r="M137" i="78"/>
  <c r="V135" i="78"/>
  <c r="AA24" i="78"/>
  <c r="AA25" i="78"/>
  <c r="F108" i="78"/>
  <c r="B108" i="78"/>
  <c r="AA23" i="78"/>
  <c r="Y96" i="78"/>
  <c r="M96" i="78"/>
  <c r="V94" i="78"/>
  <c r="J8" i="78"/>
  <c r="AB40" i="78"/>
  <c r="AA41" i="78"/>
  <c r="J9" i="78"/>
  <c r="H26" i="80"/>
  <c r="U77" i="78"/>
  <c r="AB63" i="78"/>
  <c r="AB64" i="78"/>
  <c r="AB24" i="78"/>
  <c r="AA161" i="78"/>
  <c r="AB161" i="78"/>
  <c r="J10" i="78"/>
  <c r="U135" i="78"/>
  <c r="Y52" i="78"/>
  <c r="M52" i="78"/>
  <c r="V50" i="78"/>
  <c r="AA5" i="78"/>
  <c r="H7" i="80"/>
  <c r="V6" i="81"/>
  <c r="L12" i="81"/>
  <c r="AA7" i="78"/>
  <c r="U94" i="78"/>
  <c r="V12" i="81"/>
  <c r="AA9" i="78"/>
  <c r="AA164" i="78"/>
  <c r="AB162" i="78"/>
  <c r="AC162" i="78"/>
  <c r="AC161" i="78"/>
  <c r="AA163" i="78"/>
  <c r="AA162" i="78"/>
  <c r="J6" i="78"/>
  <c r="U50" i="78"/>
  <c r="H32" i="80"/>
  <c r="I18" i="81"/>
  <c r="AA10" i="78"/>
  <c r="AA8" i="78"/>
  <c r="R12" i="81"/>
  <c r="H23" i="80"/>
  <c r="E8" i="78"/>
  <c r="Y6" i="78"/>
  <c r="AB26" i="78"/>
  <c r="Y17" i="78"/>
  <c r="M17" i="78"/>
  <c r="V15" i="78"/>
  <c r="Y159" i="78"/>
  <c r="V157" i="78"/>
  <c r="J11" i="78"/>
  <c r="H14" i="80"/>
  <c r="F12" i="81"/>
  <c r="AA6" i="78"/>
  <c r="E6" i="78"/>
  <c r="Y5" i="78"/>
  <c r="J4" i="78"/>
  <c r="U15" i="78"/>
  <c r="U157" i="78"/>
  <c r="H35" i="80"/>
  <c r="AA11" i="78"/>
  <c r="P18" i="81"/>
  <c r="E10" i="78"/>
  <c r="Y7" i="78"/>
  <c r="P6" i="81"/>
  <c r="E4" i="78"/>
  <c r="H4" i="80"/>
  <c r="AA4" i="78"/>
  <c r="Y4" i="78"/>
  <c r="E12" i="78"/>
</calcChain>
</file>

<file path=xl/sharedStrings.xml><?xml version="1.0" encoding="utf-8"?>
<sst xmlns="http://schemas.openxmlformats.org/spreadsheetml/2006/main" count="808" uniqueCount="453">
  <si>
    <t>Información de la sesión de diagnóstico</t>
  </si>
  <si>
    <t>Fecha diagnóstico</t>
  </si>
  <si>
    <t>dd/mm/aaaa</t>
  </si>
  <si>
    <t>Estado</t>
  </si>
  <si>
    <t>Municipio</t>
  </si>
  <si>
    <t>Dirección de oficina</t>
  </si>
  <si>
    <t>Teléfono</t>
  </si>
  <si>
    <t>Nombre completo</t>
  </si>
  <si>
    <t>Cargo</t>
  </si>
  <si>
    <t>Correo electrónico</t>
  </si>
  <si>
    <t>Equipo evaluador</t>
  </si>
  <si>
    <t>Metodología e Instrucciones</t>
  </si>
  <si>
    <t>Objetivos</t>
  </si>
  <si>
    <t>Cierre apreciativo</t>
  </si>
  <si>
    <t>Nota metodológica de herramientas de diagnóstico</t>
  </si>
  <si>
    <t>Glosario de conceptos, ejes estratégicos y documentación clave</t>
  </si>
  <si>
    <t>Glosario</t>
  </si>
  <si>
    <t>Acciones afirmativas</t>
  </si>
  <si>
    <t>Aplicación de políticas que dan a un determinado grupo social minoritario o que históricamente haya sufrido discriminación, un trato preferencial en el acceso o distribución de ciertos recursos, servicios y bienes. Las acciones afirmativas buscan mejorar la calidad de vida de los grupos desfavorecidos y compensarlos por los perjuicios o la discriminación de la que han sido víctimas. Un ejemplo son las cuotas de género o identidad sexual.</t>
  </si>
  <si>
    <t>Acciones de incidencia</t>
  </si>
  <si>
    <t>Actividades con el objetivo de influir sobre las políticas públicas, las decisiones de asignación de recursos dentro de los sistemas políticos, y las decisiones de gobernantes, instituciones y otros actores públicos. La incidencia incluye campañas en medios, conferencias, publicaciones, encuestas, difusión, cabildeo, entre otras.</t>
  </si>
  <si>
    <t>Análisis del entorno político</t>
  </si>
  <si>
    <t>Auditoría externa</t>
  </si>
  <si>
    <t>Evaluación independiente y externa de los registros, procesos, funciones y desempeño de una organización, con el objetivo de comprobar su ccumplimiento con las leyes y reglamentos aplicables.</t>
  </si>
  <si>
    <t>Asamblea</t>
  </si>
  <si>
    <t>Capital humano (eje estratégico)</t>
  </si>
  <si>
    <t>Código de conducta</t>
  </si>
  <si>
    <t>Declaración de principios y valores que establece expectativas y estándares obligatorios sobre la conducta de una organización, un organismo gubernamental, una compañía, un grupo de per- sonas a liadas o un individuo, incluidos los niveles mínimos de cumplimiento y las medidas disciplinarias en caso de omisión, para la organización, su personal y los voluntarios.
El objetivo de dicho mecanismo es procurar que impere una con- ducta digna y ética que responda a las necesidades de la socie- dad y que oriente su desempeño.</t>
  </si>
  <si>
    <t>Conflicto de interés</t>
  </si>
  <si>
    <t>La posible afectación del desempeño imparcial y objetivo de las funciones de los Servidores Públicos o empleados del sector pri- vado, academia y sociedad civil, ocasionando la intervención por motivo de su empleo, cargo o comisión en cualquier forma, en la atención, tramitación o resolución de asuntos, en los cuales ten- ga intereses personales, familiares o de negocios, o contravengan lo establecido en la Ley.</t>
  </si>
  <si>
    <t>Comunicación externa (eje estratégico)</t>
  </si>
  <si>
    <t>Consejo consultivo</t>
  </si>
  <si>
    <t>Consejo directivo</t>
  </si>
  <si>
    <t>Donataria autorizada</t>
  </si>
  <si>
    <t>Es una organización civil o fideicomiso que cuenta con autorización por parte del Servicio de Administración Tributaria (SAT), para recibir donativos deducibles del Impuesto Sobre la Renta, pueden ser asociación civil (AC), sociedad comercial (SC) o persona moral con fines de interés público (IAP).</t>
  </si>
  <si>
    <t>Ejecución presupuestaria</t>
  </si>
  <si>
    <t xml:space="preserve">Proceso que incorpora diversas fases del proceso presupuestal, dentro de las cuales se encuentra: el programa de caja y el control presupuestal, que contempla el control político y el control financiero y económico. </t>
  </si>
  <si>
    <t>Estándar internacional</t>
  </si>
  <si>
    <t>Medida aceptada para un producto de asistencia humanitaria o la entrega de un servicio recomendados por organizaciones internacionales relevantes.</t>
  </si>
  <si>
    <t>Estímulos salariales y no salariales</t>
  </si>
  <si>
    <t>Medidas para incentivar o estimular a los trabajadores a observar una conducta determinada o alcanzar un resultado superior al exigible (mejorar los rendimientos).</t>
  </si>
  <si>
    <t>Estrategia de comunicación</t>
  </si>
  <si>
    <t>Estrategias de mejora continua</t>
  </si>
  <si>
    <t>Mecanismos definidos para identificar areas de oportunidadd, generar propuestas de solución, implementar dichas propuestas y recibir retroalimentación acerca de la efectividad de las soluciones.</t>
  </si>
  <si>
    <t>Género e inclusión (eje estratégico)</t>
  </si>
  <si>
    <t>Temas y criterios acerca de políticas de género,  transversalización de la perspectiva de género, estructura organizacional, igualdad de oportunidades, protocolos de actuación y mecanismos de monitoreo de la aplicación de las políticas de género y protocolos.</t>
  </si>
  <si>
    <t>Gestión de programas (eje estratégico)</t>
  </si>
  <si>
    <t>Temas y criterios referentes al diseño de programas, la vinculación con la población objetivo, el establecimiento de alianzas estratégicas, la participación en redes y la procuración de fondos.</t>
  </si>
  <si>
    <t>Gestión de recursos (eje estratégico)</t>
  </si>
  <si>
    <t xml:space="preserve">Temas y criterios vinculados al estado y manejo de recursos materiales, recursos de información, recursos financieros y recursos para subvenciones. </t>
  </si>
  <si>
    <t>Grupos de interés/Terceros interesados/Stakeholders</t>
  </si>
  <si>
    <t>Todas las personas u grupos que pueden verse afectados por el logro de los propósitos de la orgnización.Por ejemplo: población objetivo, proveedores, financiadores, ciudadanía, entre otros.</t>
  </si>
  <si>
    <t>Indicador</t>
  </si>
  <si>
    <r>
      <t>Un indicador es una comparación entre dos o más tipos de datos que sirve para elaborar una medida cuantitativa o una observación cualitativa.
Sirven para medir los resultados reales en comparación con los resultados esperados. Los</t>
    </r>
    <r>
      <rPr>
        <b/>
        <sz val="14"/>
        <color theme="1"/>
        <rFont val="Calibri"/>
        <family val="2"/>
      </rPr>
      <t xml:space="preserve"> indicadores de resultado</t>
    </r>
    <r>
      <rPr>
        <sz val="14"/>
        <color theme="1"/>
        <rFont val="Calibri"/>
        <family val="2"/>
      </rPr>
      <t xml:space="preserve"> miden un logro finito durante la implementación de un programa, actividad, servicio, evento, o participación (por ejemplo, la cantidad de personas capacitadas, la cantidad de personas que reciben acompañamiento psicosocial, etc.).
Los </t>
    </r>
    <r>
      <rPr>
        <b/>
        <sz val="14"/>
        <color theme="1"/>
        <rFont val="Calibri"/>
        <family val="2"/>
      </rPr>
      <t>indicadores de desempeño/impacto</t>
    </r>
    <r>
      <rPr>
        <sz val="14"/>
        <color theme="1"/>
        <rFont val="Calibri"/>
        <family val="2"/>
      </rPr>
      <t xml:space="preserve"> miden cambios a mediano o largo plazo o beneficios que resultan de las actividades y resultados del programa (por ejemplo, porcentaje de mujeres específicas que informan una mejora en su sentido de seguridad y bienestar).
Un indicador debe ser construido con un claro criterio de utilidad, para asegurar la disponibilidad de los datos y resultados más relevantes en el menor tiempo posible y con un menor costo.</t>
    </r>
  </si>
  <si>
    <t>Informe anual de actividades</t>
  </si>
  <si>
    <t>Línea base</t>
  </si>
  <si>
    <t>Descripción de las condiciones predominantes al comienzo de la intervención, generada con la finalidad de medir el progreso con precisión. permite medir el progreso  Los datos iniciales de desempeño deben ser tanto cuantitativos como cualitativos.</t>
  </si>
  <si>
    <t>Lineamientos para extravío y robo de equipamiento</t>
  </si>
  <si>
    <t>Conjunto de instrucciones de prevención y actuación ante casos de robo y extravío, con la finalidad de garantizar la protección de la información, la denuncia de incidentes y la recuperación y adquisición de equipamiento.</t>
  </si>
  <si>
    <t>Documento que reúne las políticas, los planes, los reglamentos, el código de conducta, los organigramas, los perfiles de cargos, el sistema de pagos, las guías sobre la composición y funciones de las áreas, los protocolos de actuación y los mecanismos para garantizar el cumplimiento de lo establecido.</t>
  </si>
  <si>
    <t>Manual de procesos</t>
  </si>
  <si>
    <t>Documento que detalla los pocedimientos organizacionales (distintos a los procedimientos de los programas), que normalmente incluye: etapas de procesos, tiempos programados para cada etapa, responsables de los procesos, diagramas de flujo y criterios de cumplimiento.</t>
  </si>
  <si>
    <t>Mapeo de medios de comunicación estratégicos</t>
  </si>
  <si>
    <t>Análisis documentado que identifica y caracteriza a los medios de comunicación relevantes a nivel local, nacional e internacional, con finalidad de ampliar la cobertura, posicionar temas en espacios estratégicos y fortalecer vínculos con comunicadores clave.</t>
  </si>
  <si>
    <t>Marco normativo</t>
  </si>
  <si>
    <t>Matriz de indicadores</t>
  </si>
  <si>
    <t>Documento que reúne los indicadores de resultados y desempeño, en un formato que permita dar seguimiento puntual a su cumplimiento progresivo.</t>
  </si>
  <si>
    <t>Meta de desempeño</t>
  </si>
  <si>
    <t>Las metas de desempeño miden los resultados específicos planeados que se quiere alcanzar dentro de un marco de tiempo explícito, y pueden ser cualitativas o cuantitativas.</t>
  </si>
  <si>
    <t>Misión, visión y valores</t>
  </si>
  <si>
    <t>Monitoreo y evaluación (eje estratégico)</t>
  </si>
  <si>
    <t xml:space="preserve">Temas y criterios referentes a metas, indicadores, cuantificación de logros, mecanismos de monitoreo, sistemas de evaluación e informes de hallazgos. </t>
  </si>
  <si>
    <t>Objetivos estratégicos</t>
  </si>
  <si>
    <t>Perfiles de cargo</t>
  </si>
  <si>
    <t xml:space="preserve">Documentos que describen las funciones de cada cargo, las características del trabajo a realizar, así como los requisitos y cualidades necesarias para desempeñar dicho cargo. Los perfiles de cargo se apegan a la estructura organizacional y el organigrama. </t>
  </si>
  <si>
    <t>Plan de alianzas estratégicas</t>
  </si>
  <si>
    <t>Documento que reúne los criterios y mecanismos para establecer alianzas con actores estratégicos, definir la participación en redes y fortalecer vínculos a nivel local, regional, nacional e internacional.</t>
  </si>
  <si>
    <t>Plan de capacitación</t>
  </si>
  <si>
    <t>Propuesta concreta de formación del equipo que establece objetivos de capacitación alineados a la planeación estratégica, mecanismos de diagnóstico de las necesidades de capacitación, criterios para la planeación de capacitaciones, recursos de formación disponibles y proyección de las capacitaciones del equipo a cortom mediano y largo plazo.</t>
  </si>
  <si>
    <t>Plan de comunicación anual</t>
  </si>
  <si>
    <t>Plan de monitoreo y evaluación</t>
  </si>
  <si>
    <t>Plan de procuración de fondos</t>
  </si>
  <si>
    <t>Plan de protección civil</t>
  </si>
  <si>
    <t>Plan de seguridad</t>
  </si>
  <si>
    <t>Planeación estratégica (eje estratégico)</t>
  </si>
  <si>
    <t>Temas y criterios referentes al proceso de planeación estratégica, la definición de objetivos estratégicos, el funcionamiento del Consejo y la Asamblea, la estructura organizacional, el liderazgo y la cultura organizacional.</t>
  </si>
  <si>
    <t>Plan estratégico a largo plazo</t>
  </si>
  <si>
    <t>Plan operativo anual (POA)</t>
  </si>
  <si>
    <t>Población objetivo</t>
  </si>
  <si>
    <t>Personas beneficiarias pretendidas y elegidas para recibir asistencia con base en criterios antropométricos o socioeconómicos.</t>
  </si>
  <si>
    <t>Política de administración de personal</t>
  </si>
  <si>
    <t>Conjunto de reglas y lineamientos referentes al reclutamiento de personal/practicantes/voluntarios, el sistema de pagos, los horarios laborales, las vacaciones y ausencias, los estímulos salariales y no salariales, las acciones afirmativas, la cantidad de horas laborables, la renovación de contratos, entre otros.</t>
  </si>
  <si>
    <t>Política de evaluación de procesos organizacionales</t>
  </si>
  <si>
    <t>Mecanismos para revisar de forma periódica el funcionamiento de los procesos organizacionales (por ejemplo, traslados y adquisiciones), su efectividad y su eficiencia.</t>
  </si>
  <si>
    <t>Política de respaldo de información</t>
  </si>
  <si>
    <t>Reglas e instrucciones para el respaldo periódico de información en equipos de cómputo mediante herramientas específicas como, por ejemplo, discos duros externos y servidores.</t>
  </si>
  <si>
    <t>Política de traspaso de responsabilidades</t>
  </si>
  <si>
    <t>Política/plan de género</t>
  </si>
  <si>
    <t>Conjunto de estrategias para promover la equidad entre hombres y mujeres en términos de derechos, libertades, condiciones y oportunidades para alcanzar su potencial y contribuir al desarrollo económico, social y cultural, reconociendo sus aportes diversos.</t>
  </si>
  <si>
    <t>Política de gestión del conocimiento</t>
  </si>
  <si>
    <t>Presupuesto organizacional</t>
  </si>
  <si>
    <t>Proceso de inducción</t>
  </si>
  <si>
    <t>Promoción de calidad de vida (salud, cuidados)</t>
  </si>
  <si>
    <t>Medidas institucionalizadas para preservar la salud física y mental de las personas colaboradoras dentro y fuera de los espacios de trabajo. Puede incluir flexibilización de horarios, servicios de contención individual y colectiva, un fondo para actividades recreativas y deportivas, entre otroas medidas.</t>
  </si>
  <si>
    <t>Protocolo de actuación para prevenir y reaccionar en casos de acoso y hostigamiento</t>
  </si>
  <si>
    <t>Documento con conjunto de procedimientos específicos para la prevención de casos de acoso y hostigamiento, el señalamiento de conductas inapropiadas, el acompañamiento a las víctimas y la aplicación de las sanciones correspondientes en caso de incumplimiento.</t>
  </si>
  <si>
    <t>Protocolo de actuación para prevenir y reaccionar en casos de discriminación</t>
  </si>
  <si>
    <t>Documento con conjunto de procedimientos específicos para prevención de casos de discriminación, el señalamiento de conductas inapropiadas, el acompañamiento a las víctimas y la aplicación de las sanciones correspondientes en caso de incumplimiento.</t>
  </si>
  <si>
    <t>Rendición de cuentas</t>
  </si>
  <si>
    <t>Tipo de resultado que se transparenta para demostrar que se hace responsable de la gestión. Aunque tiende a traducirse “accountability” como “rendición de cuentas”, el segundo término no es sinónimo y se inclina más por “responsabilidad” o “hacerse responsable de”.</t>
  </si>
  <si>
    <t>Subvenciones</t>
  </si>
  <si>
    <t>Transversalización de la perspectiva de género</t>
  </si>
  <si>
    <t>Enfoque que busca visibilizar, en todos los ámbitos organizacionales, la construcción social y cultural de la desigualdad entre hombres y mujeres,  y proponer medidas para contrarrestar dicha construcción.</t>
  </si>
  <si>
    <t>RESULTADOS</t>
  </si>
  <si>
    <t>Preguntas Generadoras</t>
  </si>
  <si>
    <t>Respuesta</t>
  </si>
  <si>
    <t>Situación Actual</t>
  </si>
  <si>
    <t xml:space="preserve">Recomendaciones </t>
  </si>
  <si>
    <t>Documentación / Evidencia</t>
  </si>
  <si>
    <t/>
  </si>
  <si>
    <t>1. Efectividad</t>
  </si>
  <si>
    <t>1.1 Resultados</t>
  </si>
  <si>
    <t>Puntaje 
(máximo 4)</t>
  </si>
  <si>
    <t>Nivel</t>
  </si>
  <si>
    <t>a. No</t>
  </si>
  <si>
    <t>El Plan incluye:</t>
  </si>
  <si>
    <t>Incluye outcome (resultados) claramente definidos</t>
  </si>
  <si>
    <t>Definición de objetivos</t>
  </si>
  <si>
    <t>Definición de indicadores</t>
  </si>
  <si>
    <t>Herramientas de medición</t>
  </si>
  <si>
    <t>a. No / Sí pero no cuenta con evidencia</t>
  </si>
  <si>
    <t>Tipos de evidencia</t>
  </si>
  <si>
    <t>¿Se asegura la calidad de los datos de outcome (resultados)?</t>
  </si>
  <si>
    <t>Nivel 1</t>
  </si>
  <si>
    <t>Nivel 2</t>
  </si>
  <si>
    <t>Nivel 3</t>
  </si>
  <si>
    <t>Nivel 4</t>
  </si>
  <si>
    <t>Plan de Monitoreo</t>
  </si>
  <si>
    <t>nivel 1</t>
  </si>
  <si>
    <t>Estándares internos que guíen sus programas y servicios</t>
  </si>
  <si>
    <t>2. Eficiencia</t>
  </si>
  <si>
    <t>2.1 Prestación de Servicios</t>
  </si>
  <si>
    <t>Check List de las características del Plan:</t>
  </si>
  <si>
    <t>El plan incluye:</t>
  </si>
  <si>
    <t>Las actividades son claras</t>
  </si>
  <si>
    <t xml:space="preserve">Las actividades son relevantes  </t>
  </si>
  <si>
    <t>Las actividades son suficientes</t>
  </si>
  <si>
    <t>Presupuesto</t>
  </si>
  <si>
    <t>Responsables (persona o unidad de trabajo)</t>
  </si>
  <si>
    <t>Responsabilidades</t>
  </si>
  <si>
    <t>Línea del tiempo o cronograma</t>
  </si>
  <si>
    <t>a. No y aún no alcanza a su población objetivo</t>
  </si>
  <si>
    <t>3. Pertinencia/Relevancia</t>
  </si>
  <si>
    <t>¿Los resultados de la planeación y decisión participativa se usan para informar el diseño e implementación de programas y servicios?</t>
  </si>
  <si>
    <t>Minutas, reportes, listas de participantes y/o presupuesto de juntas de planeación participativas</t>
  </si>
  <si>
    <t>3.2 Aprendizaje</t>
  </si>
  <si>
    <t>4. Sustentabilidad</t>
  </si>
  <si>
    <t>4.1 Recursos</t>
  </si>
  <si>
    <r>
      <t xml:space="preserve">identifica claramente </t>
    </r>
    <r>
      <rPr>
        <sz val="12"/>
        <color theme="1"/>
        <rFont val="Calibri"/>
        <family val="2"/>
        <scheme val="minor"/>
      </rPr>
      <t>los recursos</t>
    </r>
    <r>
      <rPr>
        <sz val="12"/>
        <color theme="1"/>
        <rFont val="Calibri"/>
        <family val="2"/>
        <scheme val="minor"/>
      </rPr>
      <t xml:space="preserve"> requeridos para los programas y servicios</t>
    </r>
  </si>
  <si>
    <t>Identifica claramente los posibles proveedores y/o fuentes para los recursos</t>
  </si>
  <si>
    <t xml:space="preserve">La organización ha tenido éxito en apalancar recursos para apoyar los programas y servicios de al menos dos donantes, fundaciones, corporaciones y/o individuos. </t>
  </si>
  <si>
    <t>b. Está en proceso / No para todos sus programas o servicios / No cuenta con evidencia</t>
  </si>
  <si>
    <t>b. Lo está desarrollando</t>
  </si>
  <si>
    <t>b. Está considerando involucrarse en procesos participativo de planeación / Sí pero sólo con su población objetivo o stakeholders</t>
  </si>
  <si>
    <t>b. Está desarrollando un plan</t>
  </si>
  <si>
    <t>c. Sí para todos sus programas y servicios y cuenta con evidencia</t>
  </si>
  <si>
    <t>c. Sí</t>
  </si>
  <si>
    <t>c. Sí se involucra  a sus poblaciones objetivo y a stakeholders y cuenta con evidencia</t>
  </si>
  <si>
    <t>c. Sí cuenta con un plan de movilización de recursos</t>
  </si>
  <si>
    <t>b. Sí</t>
  </si>
  <si>
    <t>b. Está en proceso / Se tiene algo muy básico</t>
  </si>
  <si>
    <t>b. Si</t>
  </si>
  <si>
    <t>b. Sí se han sido usados pero no se cuenta con evidencia</t>
  </si>
  <si>
    <t>c. Sí han sido utilizados</t>
  </si>
  <si>
    <t>b. De algunos resultados</t>
  </si>
  <si>
    <t>b. Ha cumplido con menos del 30%</t>
  </si>
  <si>
    <t>d. Sí están siendo utilizados consistentemente</t>
  </si>
  <si>
    <t>b. Ha tenido éxito en apalancar menos del 20% de los recursos necesarios para el año operacional en curso de una fuente que no sea el donante principal.</t>
  </si>
  <si>
    <t>c. Sí, de todos los resultados</t>
  </si>
  <si>
    <t>c. Ha cumplido con más del 30% y cuenta con evidencia</t>
  </si>
  <si>
    <t>c. Ha tenido éxito en apalancar al menos el 20% de los recursos necesarios para el año operacional en curso de una fuente que no sea el donante principal.</t>
  </si>
  <si>
    <t>d. Ha cumplido con más del 60% y cuenta con evidencia</t>
  </si>
  <si>
    <t>No Aplica</t>
  </si>
  <si>
    <t>d. Ninguna fuente de financiamiento representa más del 40% del total de los recursos de la organización del año de operaciones en curso</t>
  </si>
  <si>
    <t>e. Ha cumplido con más del 90% y cuenta con evidencia</t>
  </si>
  <si>
    <t>b. De algunos objetivos</t>
  </si>
  <si>
    <t xml:space="preserve">Ejemplo del plan de trabajo que incorpora las conclusiones obtenidas de las juntas de planeación participativa </t>
  </si>
  <si>
    <t>c. Sí, de todos los objetivos</t>
  </si>
  <si>
    <t>Ejemplos de al menos tres planes de trabajo de los últimos dos años que incorporan conclusiones de las juntas de planeación participativas.</t>
  </si>
  <si>
    <t>Copia de reportes trimestrales o algún documento similar que incluya reflexiones sobre el plan de trabajo donde se indique que menos del 30% se cumple</t>
  </si>
  <si>
    <t>Prueba de recibos de donadores (recursos pueden ser en especie, financieros y humanos)</t>
  </si>
  <si>
    <t>Copia de reportes trimestrales o algún documento similar que incluya reflexiones sobre el plan de trabajo donde se indique que al menos el 30% se cumple</t>
  </si>
  <si>
    <t>b. De algunos indicadores</t>
  </si>
  <si>
    <t>Copia de reportes trimestrales o algún documento similar que incluya reflexiones sobre el plan de trabajo donde se indique que al menos el 60% se cumple</t>
  </si>
  <si>
    <t>c. Sí, de todos los indicadores</t>
  </si>
  <si>
    <t>Copia de reportes trimestrales o algún documento similar que incluya reflexiones sobre el plan de trabajo donde se indique que al menos el 90% se cumple</t>
  </si>
  <si>
    <t>b. Sí pero no se cuenta con evidencia</t>
  </si>
  <si>
    <t>c. Sí y cuenta con evidencia</t>
  </si>
  <si>
    <t xml:space="preserve">Copia del análisis de costos, personal y costos del programa. </t>
  </si>
  <si>
    <t>b. Sí pero no cuenta con evidencia</t>
  </si>
  <si>
    <t>Prueba de recibos de al menos dos fuentes de recursos, además del donante principal</t>
  </si>
  <si>
    <t>b. Ha cumplido con menos del 50% de los objetivos de outcome (resultados)</t>
  </si>
  <si>
    <t xml:space="preserve">Copia del análisis de la eficiencia de costos de los servicios del programa (por ejemplo, costo-beneficio, retorno de la inversión) </t>
  </si>
  <si>
    <t>c. Ha cumplido con más del 50% de los objetivos de outcome (resultados)</t>
  </si>
  <si>
    <t>Reportes participativos que detallan el involucramiento de los miembros de la población objetivo y de los grupos de stakeholders en los servicios y programas</t>
  </si>
  <si>
    <t>d. Ha cumplido con más del 75% de los objetivos de outcome (resultados)</t>
  </si>
  <si>
    <t>b. Sí pero no existe evidencia</t>
  </si>
  <si>
    <t xml:space="preserve">Base de datos y/o hoja de cálculo completada que muestra que menos del 50% de los objetivos de outcome (resultados) se han alcanzado.  </t>
  </si>
  <si>
    <t>c. Sí y existe evidencia</t>
  </si>
  <si>
    <t xml:space="preserve">Base de datos y/o hoja de cálculo completada que muestra que al menos 50% de los objetivos de outcome (resultados) se han alcanzado.  </t>
  </si>
  <si>
    <t xml:space="preserve">Base de datos y/o hoja de cálculo completada que muestra que al menos 75% de los objetivos de outcome (resultados) se han alcanzado. </t>
  </si>
  <si>
    <t>Minutas o documentos similares de verificación de procesos internos que soporten los datos</t>
  </si>
  <si>
    <t>b. Hay procedimientos escritos para asegurar la calidad de los datos pero no se usan</t>
  </si>
  <si>
    <t>c. Hay procedimientos escritos para asegurar la calidad de los datos y se usan</t>
  </si>
  <si>
    <t>d. Se completó la evaluación de la calidad de los datos de outcome (resultados) de acuerdo a los procedimientos escritos con los que cuenta la organización</t>
  </si>
  <si>
    <t>b. Está desarrollando un proceso para analizar éxitos y retos</t>
  </si>
  <si>
    <t>Evidencias</t>
  </si>
  <si>
    <t>c. La organización tiene un proceso escrito pero no se sigue / Sí se sigue pero no se cuenta con evidencia</t>
  </si>
  <si>
    <t>d. La organización tiene un proceso escrito y se siguió en al menos una ocasión</t>
  </si>
  <si>
    <t>Procedimiento para asegurar la calidad de los datos</t>
  </si>
  <si>
    <t>e. Sí la organización ha institucionalizado un proceso (ha sido seguido en al menos tres ocasiones durante los últimos dos años)</t>
  </si>
  <si>
    <t>Evidencia que muestre la evaluación de la calidad de los datos de outcome (resultados)</t>
  </si>
  <si>
    <t>Procedimiento escrito para analizar los éxitos y los retos que surgen de sus programas y servicios</t>
  </si>
  <si>
    <t>b. Esta aprendiendo el valor de construir redes y/o está considerando alianzas potenciales / No cuenta con evidencia</t>
  </si>
  <si>
    <t>c. Participa en redes locales reconocidas que son relevantes y cuenta con evidencia</t>
  </si>
  <si>
    <t>b. No pero la organización está generando conciencia sobre estándares nacionales e internacionales (o buenas practicas en el sector)</t>
  </si>
  <si>
    <t>d. Participa en redes nacionales o regionales que son relevantes y cuenta con evidencia</t>
  </si>
  <si>
    <t>c. Está en el proceso de desarrollar estándares internos que guíen sus programas y servicios</t>
  </si>
  <si>
    <t>e. Se identifica como líder en redes nacionales o regionales reconocidas y cuenta con evidencia</t>
  </si>
  <si>
    <t>d. Sí cuenta con estándares internos que guían sus programas y servicios</t>
  </si>
  <si>
    <t>Lista de afiliación a la red local en temas relevantes para la misión de la organización</t>
  </si>
  <si>
    <t>Minutas de juntas o documentos similares que muestren que el procedimiento se siguió en al menos en una ocasión.</t>
  </si>
  <si>
    <t xml:space="preserve">La lista de afiliación de la red nacional o regional en temas relevantes para la misión de la organización.  </t>
  </si>
  <si>
    <t xml:space="preserve">Minutas de juntas o documentos similares que muestren que el procedimiento institucional ha sido seguido en al menos tres ocasiones durante los dos últimos años. </t>
  </si>
  <si>
    <t>b. La organización está tomando pasos claros hacia el cumplimiento de estándares</t>
  </si>
  <si>
    <t>c. La organización se esfuerza constantemente y ha logrado implementar estándares</t>
  </si>
  <si>
    <t>d. La organización consistentemente alcanza estándares existentes</t>
  </si>
  <si>
    <t xml:space="preserve">Minutas u otros documentos de redes locales que identifiquen claramente a la organización como un miembro activo de la red.  </t>
  </si>
  <si>
    <t xml:space="preserve">Minutas u otros documentos de redes nacionales o regionales que identifiquen claramente a la organización como un miembro activo de la red. </t>
  </si>
  <si>
    <t>Estándares técnicos que son consistentes con estándares nacionales e internacionales en los que está trabajando la organización.</t>
  </si>
  <si>
    <t xml:space="preserve">Minutas u otros documentos de redes nacionales o regionales que identifiquen claramente a la organización con un rol de liderazgo en la red. </t>
  </si>
  <si>
    <t>Existe evidencia externa como evaluaciones, certificaciones de organizaciones reconocidas, u otro tipo de evidencia que concluye que la organización ha cumplido.</t>
  </si>
  <si>
    <t>b. En algunas ocasiones</t>
  </si>
  <si>
    <t>Cuenta con múltiples ejemplos de evidencia externa como evaluaciones, certificaciones avaladas por organizaciones reconocidas, en un periodo de más de dos años que demuestra que la organización ha cumplido y continua cumpliendo.</t>
  </si>
  <si>
    <t>c. Ha efectuado cambios como resultado del análisis pero no se cuenta con evidencia</t>
  </si>
  <si>
    <t>d. Consistentemente hace cambios como resultado del análisis y cuenta con evidencia</t>
  </si>
  <si>
    <t>Existe evidencia de capacitación para el personal, monitoreo y/o procedimientos que indican que la organización está avanzando en la implementación de estándares</t>
  </si>
  <si>
    <t>b. Con al menos otra organización de la sociedad civil</t>
  </si>
  <si>
    <t>Minutas de reuniones, reportes de monitoreo, etc. que muestren que la organización se esfuerza constantemente para implementar estándares relevantes</t>
  </si>
  <si>
    <t>c. Con otras OSC y entidades relevantes de gobierno</t>
  </si>
  <si>
    <t xml:space="preserve">Otro tipo de evidencia en un periodo de más de dos años que demuestra que la organización ha cumplido y continua cumpliendo con estándares relevantes. </t>
  </si>
  <si>
    <t>d. Con otras OSC, entidades relevantes de gobierno y el sector privado</t>
  </si>
  <si>
    <t>Planes (documentos de estrategia u operacional) que incluyen nuevas maneras de brindar servicios o productos</t>
  </si>
  <si>
    <t xml:space="preserve">Un documento (Memorandum de Entendimiento (MOU), carta compromiso, etc.) que demuestre la existencia de una alianza con al menos otra OSC.  </t>
  </si>
  <si>
    <t>Un documento (MOU, carta compromiso, etc.) que demuestre la existencia de una alianza con al menos otra OSC y al menos una instancia del gobierno.</t>
  </si>
  <si>
    <t xml:space="preserve">Un documento (MOU, carta compromiso, etc.) que demuestre la existencia de una alianza con al menos otra OSC, al menos una instancia de gobierno aliada y una entidad del sector privado.  </t>
  </si>
  <si>
    <t>Referencias positivas de una OSC socia.</t>
  </si>
  <si>
    <t>b.  Ha alcanzado menos del 30% de sus metas a nivel output</t>
  </si>
  <si>
    <t>c. Sí y cuenta con evidencia de al menos tres esfuerzos separados dentro de los dos últimos años para influenciar a otros a través</t>
  </si>
  <si>
    <t xml:space="preserve">Referencias positivas de una OSC o instancia del gobierno aliada. </t>
  </si>
  <si>
    <t>c.  Ha alcanzado al menos 30% de sus metas a nivel output</t>
  </si>
  <si>
    <t>Referencias positivas de OSC, gobierno y sector privado.</t>
  </si>
  <si>
    <t>d. Ha alcanzado al menos 80% de sus metas a nivel output</t>
  </si>
  <si>
    <t xml:space="preserve">Formato y/o la base de datos de monitoreo que demuestre que menos del 30% las metas a nivel output (programas y servicios), han sido alcanzadas.  </t>
  </si>
  <si>
    <t>Evidencias de talleres, publicaciones, presentaciones, etc. con contenidos que corresponden o muestran vínculos con los hallazgos de los programas</t>
  </si>
  <si>
    <t>c. Sí y se cuenta con evidencia externa como minutas de reuniones, reportes, etc.</t>
  </si>
  <si>
    <t xml:space="preserve">Formato y/o la base de datos de monitoreo que demuestre que al menos 30% las metas a nivel output (programas y servicios), han sido alcanzadas.  </t>
  </si>
  <si>
    <t>Minutas de reuniones, reportes, etc. que muestren que la organización está involucrada en esfuerzos nacionales o internacionales para establecer nuevos estándares.</t>
  </si>
  <si>
    <t xml:space="preserve">Formato y/o la base de datos de monitoreo que demuestre que al menos 80% las metas a nivel output (programas y servicios), han sido alcanzadas.  </t>
  </si>
  <si>
    <t>Procedimientos escritos para asegurar la calidad de los datos y evidencia de su uso</t>
  </si>
  <si>
    <t>b. No, pero está alcanzando a su población objetivo con sus programas y servicios / Sí pero no existe evidencia</t>
  </si>
  <si>
    <t>c. Sí y existe evidencia como planes de trabajo u operacionales que detallan la manera en que la organización está escalando y/o profundizando en los servicios</t>
  </si>
  <si>
    <t>Evidencia como planes de trabajo u operacionales que detallan la manera en que la organización está escalando y/o profundizando en los servicios</t>
  </si>
  <si>
    <t>Calificación</t>
  </si>
  <si>
    <r>
      <rPr>
        <b/>
        <sz val="10"/>
        <rFont val="Calibri Light"/>
        <family val="2"/>
      </rPr>
      <t xml:space="preserve">Evidencia: </t>
    </r>
    <r>
      <rPr>
        <sz val="10"/>
        <rFont val="Calibri Light"/>
        <family val="2"/>
      </rPr>
      <t xml:space="preserve">
- Base de datos y/o hoja de cálculo completada que muestra que al menos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Hay procedimientos escritos para asegurar la calidad de los datos.</t>
    </r>
  </si>
  <si>
    <r>
      <rPr>
        <b/>
        <sz val="10"/>
        <rFont val="Calibri Light"/>
        <family val="2"/>
      </rPr>
      <t xml:space="preserve">Evidencia: </t>
    </r>
    <r>
      <rPr>
        <sz val="10"/>
        <rFont val="Calibri Light"/>
        <family val="2"/>
      </rPr>
      <t xml:space="preserve">
- Base de datos y/o hoja de cálculo completada que muestra que al menos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Se completó la evaluación de la calidad de los datos </t>
    </r>
    <r>
      <rPr>
        <sz val="10"/>
        <color rgb="FF0070C0"/>
        <rFont val="Calibri Light"/>
        <family val="2"/>
      </rPr>
      <t xml:space="preserve">de </t>
    </r>
    <r>
      <rPr>
        <i/>
        <sz val="10"/>
        <color rgb="FF0070C0"/>
        <rFont val="Calibri Light"/>
        <family val="2"/>
      </rPr>
      <t>outcome</t>
    </r>
    <r>
      <rPr>
        <sz val="10"/>
        <color rgb="FF0070C0"/>
        <rFont val="Calibri Light"/>
        <family val="2"/>
      </rPr>
      <t xml:space="preserve"> (resultados).</t>
    </r>
  </si>
  <si>
    <r>
      <t>*</t>
    </r>
    <r>
      <rPr>
        <sz val="11"/>
        <color rgb="FF0070C0"/>
        <rFont val="Calibri Light"/>
        <family val="2"/>
      </rPr>
      <t xml:space="preserve"> Estándares incluyen guías nacionales e internacionales; como por ejemplo, los lineamientos para dar una subvención a organizaciones de base.</t>
    </r>
  </si>
  <si>
    <t xml:space="preserve">OBSERVACIONES / FUNDAMENTACIÓN DE LA CALIFICACIÓN : </t>
  </si>
  <si>
    <r>
      <rPr>
        <b/>
        <sz val="10"/>
        <color theme="1"/>
        <rFont val="Calibri Light"/>
        <family val="2"/>
      </rPr>
      <t xml:space="preserve">Evidencia: </t>
    </r>
    <r>
      <rPr>
        <sz val="10"/>
        <color theme="1"/>
        <rFont val="Calibri Light"/>
        <family val="2"/>
      </rPr>
      <t xml:space="preserve">
- Copia de reportes trimestrales o algún documento similar que incluya un repaso del plan de trabajo que indique que al menos el 60% de los programas y servicios están en tiempo y en presupuesto.  
- Copia del análisis de costos, personal y costos del programa. 
- Evidencia como minutas o documentos similares de verificación de procesos internos que soporten los datos</t>
    </r>
  </si>
  <si>
    <r>
      <rPr>
        <b/>
        <sz val="10"/>
        <color theme="1"/>
        <rFont val="Calibri Light"/>
        <family val="2"/>
      </rPr>
      <t xml:space="preserve">Evidencia: </t>
    </r>
    <r>
      <rPr>
        <sz val="10"/>
        <color theme="1"/>
        <rFont val="Calibri Light"/>
        <family val="2"/>
      </rPr>
      <t xml:space="preserve">
- Copia de reportes trimestrales o algún documento similar que incluya reflexiones sobre el plan de trabajo donde se indique que al menos el 90%  de los programas y servicios están en tiempo y en presupuesto.  
- Copia del análisis de la eficiencia de costos de los servicios del programa (por ejemplo, costo-beneficio, retorno de la inversión) 
- Evidencia como minutas o documentos similares de verificación de procesos internos que respalden los datos</t>
    </r>
  </si>
  <si>
    <r>
      <rPr>
        <b/>
        <sz val="10"/>
        <color theme="1"/>
        <rFont val="Calibri Light"/>
        <family val="2"/>
      </rPr>
      <t xml:space="preserve">Evidencia: </t>
    </r>
    <r>
      <rPr>
        <sz val="10"/>
        <color theme="1"/>
        <rFont val="Calibri Light"/>
        <family val="2"/>
      </rPr>
      <t xml:space="preserve">
- Minutas de juntas o documentos similares que muestren que el procedimiento institucional para analizar los éxitos y los retos ha sido seguido en al menos tres ocasiones durante los dos últimos años.  
- Planes (documentos de estrategia u operacional) que incluyen nuevas maneras de brindar servicios o productos que fueron identificados en las reuniones de análisis.</t>
    </r>
  </si>
  <si>
    <r>
      <rPr>
        <b/>
        <sz val="10"/>
        <color theme="1"/>
        <rFont val="Calibri Light"/>
        <family val="2"/>
      </rPr>
      <t xml:space="preserve">Evidencia: </t>
    </r>
    <r>
      <rPr>
        <sz val="10"/>
        <color theme="1"/>
        <rFont val="Calibri Light"/>
        <family val="2"/>
      </rPr>
      <t xml:space="preserve">
- Evidencia de al menos tres esfuerzos separados dentro de los dos últimos años para influenciar a otros a través de compartir los resultados del análisis programáticos.  
- Ejemplos pueden incluir talleres, publicaciones, presentaciones, etc.  
- Contenidos de los materiales deben corresponder/mostrar vínculos con los hallazgos de los programas.</t>
    </r>
  </si>
  <si>
    <t>ESTÁNDARES</t>
  </si>
  <si>
    <t>PRESTACIÓN DE SERVICIOS</t>
  </si>
  <si>
    <t>APRENDIZAJE</t>
  </si>
  <si>
    <t>RECURSOS</t>
  </si>
  <si>
    <t>1.2 Estándares</t>
  </si>
  <si>
    <t>b. Está en proceso de desarrollo</t>
  </si>
  <si>
    <t xml:space="preserve">OPI Global </t>
  </si>
  <si>
    <t>Índice de Desempeño Gubernamental - Goverment Performance Index (GPI)</t>
  </si>
  <si>
    <t>Institucion Gubernamental</t>
  </si>
  <si>
    <t>Nombre de institución gubernamnetal</t>
  </si>
  <si>
    <t>Índice de Desempeño Gubernamental (Govermental Performance Index (GPI)</t>
  </si>
  <si>
    <t xml:space="preserve"> - Instituciones efectivas miden y analizan resultados a nivel de outcome para sus programas y servicios</t>
  </si>
  <si>
    <r>
      <t xml:space="preserve">¿La institución </t>
    </r>
    <r>
      <rPr>
        <sz val="12"/>
        <color rgb="FF008000"/>
        <rFont val="Calibri"/>
        <family val="2"/>
        <scheme val="minor"/>
      </rPr>
      <t>tiene</t>
    </r>
    <r>
      <rPr>
        <sz val="12"/>
        <color theme="1"/>
        <rFont val="Calibri"/>
        <family val="2"/>
        <scheme val="minor"/>
      </rPr>
      <t xml:space="preserve"> definidos objetivos de outcome (resultados) para sus programas y servicios?</t>
    </r>
  </si>
  <si>
    <r>
      <t xml:space="preserve">¿La institución </t>
    </r>
    <r>
      <rPr>
        <sz val="12"/>
        <color rgb="FF008000"/>
        <rFont val="Calibri"/>
        <family val="2"/>
        <scheme val="minor"/>
      </rPr>
      <t>cuenta</t>
    </r>
    <r>
      <rPr>
        <sz val="12"/>
        <rFont val="Calibri"/>
        <family val="2"/>
        <scheme val="minor"/>
      </rPr>
      <t xml:space="preserve"> con un plan de monitoreo?</t>
    </r>
  </si>
  <si>
    <t>¿La institución ha cumplido con los objetivos de outcome (resultados) para todos sus programas y servicios?</t>
  </si>
  <si>
    <t>La institución está en el proceso de desarrollar objetivos de outcome (resultados) para los programas y servicios.</t>
  </si>
  <si>
    <t>La institución tiene definidos objetivos de outcome (resultados) para todos sus programas y servicios.</t>
  </si>
  <si>
    <t>La institución ha cumplido con más del 50% de los objetivos de outcome (resultados) para todos sus programas y servicios.</t>
  </si>
  <si>
    <t>La institución ha cumplido con más del 75% de los objetivos de outcome (resultados) para todos sus programas y servicios</t>
  </si>
  <si>
    <t xml:space="preserve"> - Instituciones efectivas adoptan e implementan de manera constante mejores/buenas prácticas y mejoran los estándares con el tiempo</t>
  </si>
  <si>
    <t>¿La institución cuenta con estándares internos que guíen sus programas y servicios?</t>
  </si>
  <si>
    <t>¿La institución implementa estándares nacionales e internacionales (o buenas practicas en el sector) relevantes que guíen sus programas y servicios?</t>
  </si>
  <si>
    <t>¿La institución está involucrada en establecer nuevos estándares nacionales/ internacionales (o buenas practicas en el sector) que guíen sus programas y servicios?</t>
  </si>
  <si>
    <t>La institución está generando conciencia sobre estándares nacionales e internacionales (o buenas practicas en el sector) y/o está en el proceso de desarrollar estándares internos que guíen sus programas y servicios</t>
  </si>
  <si>
    <t>La institución está tomando pasos claros hacia el cumplimiento de estándares nacionales e internacionales (o buenas practicas en el sector) que guíen sus programas y servicios</t>
  </si>
  <si>
    <t>La institución se esfuerza constantemente y ha logrado implementar estándares nacionales e internacionales (o buenas practicas en el sector) que guíen sus programas y servicios”</t>
  </si>
  <si>
    <t>La institución constantemente alcanza estándares existentes y está involucrada en establecer nuevos estándares nacionales/ internacionales (o buenas practicas en el sector) que guíen sus programas y servicios</t>
  </si>
  <si>
    <t>La habilidad de una institución para planear y presupuestar sus intervenciones consistentemente exitosas con efectividad de costos</t>
  </si>
  <si>
    <t xml:space="preserve"> - Instituciones efectivas desarrollan, utilizan, y actualizan los planes de trabajo, presupuestos, sistemas de seguimiento relacionados a los servicios brindados y analizan la eficiencia de costos</t>
  </si>
  <si>
    <r>
      <t xml:space="preserve">¿La institución tiene un plan de </t>
    </r>
    <r>
      <rPr>
        <sz val="12"/>
        <color theme="1"/>
        <rFont val="Calibri"/>
        <family val="2"/>
        <scheme val="minor"/>
      </rPr>
      <t>operaciones o plan de trabajo por escrito que describe como se llevarán a cabo los programas y servicios?</t>
    </r>
  </si>
  <si>
    <t>¿La institución ha cumplido con los programas y servicios incluidos en el plan de operaciones o de trabajo en tiempo y dentro del presupuesto?</t>
  </si>
  <si>
    <t>¿La institución ha revisado la eficacia del costos de las operaciones y servicios del programa?</t>
  </si>
  <si>
    <t>¿La institución cuenta con verificación de procesos internos que soporten los datos?</t>
  </si>
  <si>
    <t xml:space="preserve">La institución está desarrollando un plan de operaciones o plan de trabajo por escrito que describe cómo se llevarán a cabo los programas y servicios incluyendo: actividades, presupuesto, responsabilidades y líneas de tiempo o cronogramas.  </t>
  </si>
  <si>
    <t>La institución ha cumplido con más del 60% de los programas y servicios dentro del plan de operaciones o plan de trabajo a tiempo y dentro del presupuesto y han revisado la eficacia del costos de las operaciones y servicios del programa.</t>
  </si>
  <si>
    <t>La institución ha cumplido con más del 90% de los programas y servicios dentro del plan de operaciones o plan de trabajo a tiempo y dentro del presupuesto y han revisado la eficiencia de costos de las operaciones y servicios del programa.</t>
  </si>
  <si>
    <t xml:space="preserve">2.2 Coordinación  </t>
  </si>
  <si>
    <t xml:space="preserve"> -Las instituciones son capacesde demostrar participación y compromiso con organizaciones de la sociedad civil, sector privado, otras organizaciones de gobierno y actores internacionales.</t>
  </si>
  <si>
    <t xml:space="preserve">La institución esta aprendiendo sobre el valor de las redes y se encuentra considerando socios potenciales </t>
  </si>
  <si>
    <t>La institución participa en redes locales reconocidas que son relevantes a sus programas y servicios</t>
  </si>
  <si>
    <t>¿La institución participa en sesiones con organizaciones de la sociedad civil, sector privado y otras organizaciones de gobierno y actores internacionales que son relevantes para sus programas y servicios?</t>
  </si>
  <si>
    <t>¿La institución ha forjado relaciones de confianza con organizaciones de la sociedad civil, sector privado y/o otras organizciones de gobierno y actores internacionales?</t>
  </si>
  <si>
    <r>
      <t xml:space="preserve">¿La institución </t>
    </r>
    <r>
      <rPr>
        <sz val="12"/>
        <color theme="1"/>
        <rFont val="Calibri"/>
        <family val="2"/>
        <scheme val="minor"/>
      </rPr>
      <t>recolecta información para monitorear los acuerdos a los que llega con las redes locales con las que colabora?</t>
    </r>
  </si>
  <si>
    <t>¿La institución ha alcanzado sus metas relacionadas a los compromisos establecidos con las redes locales?</t>
  </si>
  <si>
    <t>Planes de trabajo</t>
  </si>
  <si>
    <t>Copia del plan de operaciones o plan de trabajo de la institución</t>
  </si>
  <si>
    <t>¿La institución hace cambios como resultado del análisis de los éxitos y retos que surgen de sus programas y servicios?</t>
  </si>
  <si>
    <t>¿La institución usa su análisis para influenciar el cambios en los programas y servicios de otros (sean organizaciones, instituciones, etc.) al nivel nacional y/o internacional?</t>
  </si>
  <si>
    <t>La institución está desarrollando un proceso para analizar éxitos y retos que surgen de sus programas y servicios</t>
  </si>
  <si>
    <t>La institución tiene un proceso para analizar éxitos y retos que surgen de sus programas y servicios.</t>
  </si>
  <si>
    <t>La institución ha institucionalizado un proceso para analizar éxitos y retos que surgen de sus programas y servicios y consistentemente hace cambios como resultado de este análisis.</t>
  </si>
  <si>
    <t>La institución usa su análisis para influenciar en cambios en los programas y servicios de otros (sean organizaciones, instituciones, etc.) al nivel nacional y/o internacional a través de presentaciones, cursos y/o publicaciones</t>
  </si>
  <si>
    <t>Habilidad de la institución para llevar a cabo sus programas con una alta calidad y mejorar de manera continua la operación de los programas de acuerdo con su misión y metas (meta entendida como finalidad u objetivo)</t>
  </si>
  <si>
    <t>La institución tiene un plan de operaciones o plan de trabajo por escrito que describe como se llevarán a cabo los programas y servicios incluyendo: actividades, presupuesto, responsabilidades y líneas de tiempo o cronogramas; y la institución ha completado de manera exitosa más del 30% de los programas y servicios incluidos en el plan de operaciones o plan de trabajo en tiempo y dentro del presupuesto.</t>
  </si>
  <si>
    <t xml:space="preserve">¿La institución ha tenido éxito en apalancar recursos para apoyar los programas y servicios de al menos dos donantes, fundaciones, corporaciones y/o individuos? </t>
  </si>
  <si>
    <t>¿La institución ha formado alguna sociedad con actores nacionales e internacionales que incluyen metas definidas?</t>
  </si>
  <si>
    <t>3.1 Constituyentes</t>
  </si>
  <si>
    <t xml:space="preserve"> -  Instituciones relevantes involucran a sus stakeholders en cada paso del proyecto para asegurar que las actividades están atendiendo a las necesidades actuales y se incluyen activamente en el diseño y la implementación de soluciones</t>
  </si>
  <si>
    <t>¿La institución se involucra en procesos participativos de planeación que incluyen a organizaciones de la sociedad civil y otros stakeholders?</t>
  </si>
  <si>
    <t>Se refiere a que el gobierno involucra a la sociedad civil y a otros stakeholders en el diseño, entrega y monitoreo de los servicios. Utiliza sus análisis y aprendizajes para influir en el cambio en los servicios de otros a nivel nacional o internacional.</t>
  </si>
  <si>
    <t>c. Sí se involucra  a organizaciones de la sociedad civil y a stakeholders y cuenta con evidencia</t>
  </si>
  <si>
    <r>
      <t>¿</t>
    </r>
    <r>
      <rPr>
        <sz val="12"/>
        <color theme="1"/>
        <rFont val="Calibri"/>
        <family val="2"/>
        <scheme val="minor"/>
      </rPr>
      <t>Los miembros de las organizaciones de la sociedad civil y otros stakeholder están involucrados en la definición de la prestación de servicios y en los programas?</t>
    </r>
  </si>
  <si>
    <t xml:space="preserve"> - Instituciones relevantes adoptan y consistentemente implementan el aprendizaje como un factor para el cambio dentro del gobierno</t>
  </si>
  <si>
    <t>¿El gobierno ha institucionalizado un proceso para analizar éxitos y retos que surgen de sus programas y servicios?</t>
  </si>
  <si>
    <t>La habilidad de una institución para desarrollar sus presupuestos a través de procesos transparentes, poniendo los presupuestos a disposición del público, asignando recursos de acuerdo a los presupuestos, etc.</t>
  </si>
  <si>
    <t xml:space="preserve"> - Las instituciones cuentan con un presupuesto desarrollado a través de un proceso transparente y esta disponible al publico.</t>
  </si>
  <si>
    <t>¿La institución cuenta con un presupuesto que esta disponible públicamente?</t>
  </si>
  <si>
    <t xml:space="preserve">Check List de las características de un Presupuesto </t>
  </si>
  <si>
    <t>¿La institución ha tenido éxito en recaudar recursos adicionales del gobierno central y/u otras fuentes para los problemas que se han identificado como prioridades clave?</t>
  </si>
  <si>
    <t>Lista de prioridades claves identificadas</t>
  </si>
  <si>
    <t xml:space="preserve">Comprobante de recepción del presupuesto apalancado vinculado a prioridades previamente identificadas </t>
  </si>
  <si>
    <t>¿La institución desarrolla su presupuesto de manera transparente?</t>
  </si>
  <si>
    <t>c. Se esta desarrollando un proceso transparente</t>
  </si>
  <si>
    <t>Mapea las necesidades identificadas en el presupuesto institucionall y el plan estratégico</t>
  </si>
  <si>
    <t>El presupuesto incluye:</t>
  </si>
  <si>
    <t>¿Los recursos financieros son asignado de acuerdo al presupuesto anual?</t>
  </si>
  <si>
    <t>Presupusto anual documentado</t>
  </si>
  <si>
    <t>La institución está considerando desarrollar un presupuesto disponible públicamente a través de un proceso transparente</t>
  </si>
  <si>
    <t>El presupuesto de la institución se desarrolla a través de un proceso transparente y esta disponible al publico</t>
  </si>
  <si>
    <t>El presupuesto de la institución se desarrolla a través de un proceso transparente y esta disponible al publico.
90% de los recursos financieros son asignados de acuerdo al presupuesto</t>
  </si>
  <si>
    <t>El presupuesto de la institución se desarrolla a través de un proceso transparente y esta disponible al publico.
90% de los recursos financieros son asignados de acuerdo al presupuesto_x000B_La institución ha tenido éxito generando al menos un 10% de apoyo presupuestario adicional del gobierno central y/u otras fuentes para los problemas que se han identificado como prioridades clave.</t>
  </si>
  <si>
    <t>4.2 Administración ambiental</t>
  </si>
  <si>
    <t>¿La institución entiende la importancia de evaluar el impacto ambiental de sus programas y servicios?</t>
  </si>
  <si>
    <t>¿La institución cuenta con un plan de gestión para abordar el impacto negativo?</t>
  </si>
  <si>
    <t>¿La institución cuenta con un sistema de monitoreo y/o mecanismo para abordar los desafíos del impacto ambiental de sus programas y servicios?</t>
  </si>
  <si>
    <t>Documentos con retos y preocupaciones</t>
  </si>
  <si>
    <t>Procesos para mitigar (minutas, reportes, planes, etc.)</t>
  </si>
  <si>
    <t>La institución entiende la importancia de evaluar los impactos ambientales y está aprendiendo sobre los impactos ambientales potenciales de los tipos de programas y servicios que ofrece.</t>
  </si>
  <si>
    <t>La institución ha completado una evaluación de alto nivel de los impactos ambientales de sus principales programas y servicios.</t>
  </si>
  <si>
    <t>La institución ha completado una evaluación de alto nivel de los impactos ambientales de sus principales programas y servicios, y cuenta con un plan de gestión para abordar cualquier impacto negativo identificado.</t>
  </si>
  <si>
    <t>La institución ha completado una evaluación de alto nivel de los impactos ambientales de sus principales programas y servicios y cuenta con un plan de manejo para abordar cualquier impacto negativo identificado. 
Se lleva a cabo un monitoreo regular, y existe un mecanismo para abordar los desafíos a medida que surgen.</t>
  </si>
  <si>
    <t>Índice de Desempeño Gubernamental (Goverment Performance Index (GPI)</t>
  </si>
  <si>
    <t>1. Efectividad: Habilidad de la institución para llevar a cabo sus programas con una alta calidad y mejorar de manera continua la operación de los programas de acuerdo con su misión y metas (meta entendida como finalidad u objetivo)</t>
  </si>
  <si>
    <t>Al finalizar la aplicación de herramientas de diagnóstico se sugiere realizar un cierre apreciativo con el grupo participante. A continuación se enlistan algunas preguntas generadoras:
1. ¿Cómo se sintieron durante la sesión?
2. ¿Están de acuerdo con las respuestas emitidas en los ejes y las observaciones presentadas?
3. ¿Cuál fue el criterio en el que más diferencias hubo respecto a la situación actual de la institución?
4. ¿Después del diagnóstico, cuál consideran que es el eje estratégico que sería prioritario fortalecer?
Registro de observaciones del grupo:</t>
  </si>
  <si>
    <t xml:space="preserve">
Ejes estratégicos
Cada eje estratégico, ubicado en una hoja distinta de la herramienta, está compuesto por componentes (marcados en color azul) y criterios que analizan de forma focalizada las capacidades internas de la institución.
En la parte superior de la hoja de cada eje estratégico se presentan las gráficas y los porcentajes de resultados correspondientes a cada componente.
Como elemento de apoyo, para cada componente se presentan cuatro categorías que describen los criterios del componente. En la primera categoría "Baja" se presenta el estado de los criterios en su mínimo, mientras que en las categorías subsecuentes se describe el estado mejorado de cada criterio, hasta llegar a la cuarta categoría "Fuerte", que describe el estado ideal de los criterios.
</t>
  </si>
  <si>
    <t>Criterios
Cada uno de los criterios de la herramienta está asociado a una pregunta generadora. Con la respuesta de la pregunta, a partir de una opción múltiple, se calcula el valor del criterio en cuestión.
Cada una de las preguntas se refieren a un criterio específico del diagnóstico. Algunos de los criterios tienen mayor importancia que otros, por ejemplo, contar con un plan  de comunicación tiene un mayor peso que contar con una guía de estilo. Bajo ese entendido, los criterios dentro de un componente/sección tienen una ponderación distinta, de forma que los criterios más importantes tienen un efecto mayor sobre el porcentaje de la sección, mientras que los criterios de menor importancia tienen un efecto menor sobre el porcentaje de la sección.
En la herramienta se prevén algunos casos en los que la pregunta puede no aplicar a la institución, por lo que se incluye en la opción múltiple 0. N/A. En caso de que la institución requiriera tal respuesta en una lista de opción múltiple que no la incluye, se sugiere responder el criterio con el valor más alto.</t>
  </si>
  <si>
    <t>Discusión sobre el contexto local, los actores políticos relevantes, la posición de la institución dentro del sistema y la correlación de fuerzas ante los temas de coyuntura.</t>
  </si>
  <si>
    <t>Es el órgano supremo de la institución. Está integrada por todos los socios. Tiene todas las atribuciones y representación para decidir sobre cualquier asunto que interese o afecte a la institución.</t>
  </si>
  <si>
    <t>Criterios y temas de la instituciónvinculados a las relaciones humanas dentro de la institución, tales como los procesos de gestión de personal, los sistemas de pago y las políticas de selección de postulantes.</t>
  </si>
  <si>
    <t>Temas y criterios vinculados a la planeación, implementación y medición de la comunicación externa de la institución.</t>
  </si>
  <si>
    <t>Es órgano colegiado y plural, integrado por personas expertas de diversos sectores de la sociedad, que tiene la función de proponer, analizar y emitir su opinión sobre  acerca de las líneas de trabajo de la institución.</t>
  </si>
  <si>
    <t>Es el órgano ejecutivo de la institución. Tiene la representación de la Asamblea con toda clase de facultades, salvo las que expresamente quedan atribuidas, en los Estatutos, a la Asamblea General y al Presidente. Marca las directrices para el desarrollo de las actividades y proyectos, aprueba propuestas, proyectos y nuevas incorporaciones. Está integrada por el Presidente y entre diez y veinte miembros.</t>
  </si>
  <si>
    <t>Herramienta para definir la identidad de la institución,  establecer los objetivos de comunicación y planificar las acciones, mecanismos y mensajes más adecuados posicionar a la institución en los términos deseados.</t>
  </si>
  <si>
    <t>Publicación que reúne los principales programas, actividades, procesos y logros de la institución, con cifras y materiales relevantes a la población objetivo, medios de comunicación, organizaciones sociales y la ciudadanía en general.</t>
  </si>
  <si>
    <t>Manual de institución</t>
  </si>
  <si>
    <t>Legislación, reglamentos y jurisprudencia, a nivel local, nacional e internacional, relacionadas a las líneas de trabajo de la institución, sus objetivos estratégicos y sus programas y actividades.</t>
  </si>
  <si>
    <t>La misión es el objetivo principal de la institución que define su razón de ser.
La visión se refiere a las condiciones ideales que busca generar la institución con sus diferentes líneas de trabajo.</t>
  </si>
  <si>
    <t>Objetivos planteados por una institución para lograr determinadas metas y alcanzar a largo plazo una posición particular en el sistema en el que opera.</t>
  </si>
  <si>
    <t>Documento alineado a la estrategia de comunicación que detalla las líneas de trabajo, campañas, acciones de incidenciay proyectos de comunicación previstos para el año. El plan de comunicación incluye actividades, cronogramas, presupuestos y mecanismos de colaboración con otras áreas de la institución.</t>
  </si>
  <si>
    <t>Conjunto de estrategias de recolección de datos rutinarios para medir los avances hacia el cumplimiento de objetivos. Se utiliza para llevar un registro del desempeño de la institución a lo largo del tiempo, y su propósito es ayudar a los interesados pertinentes a tomar decisiones informadas respecto a la eficacia de los programas y el uso eficiente de los recursos.
Un plan de monitoreo y evaluación debe especificar:
- Objetivos
- Indicadores, cada uno con su propio objetivo realista usando datos de
referencia como comparación
- La fuente, el método y el plazo de tiempo para la recolección de datos
- El equipo o individuo responsable de las tareas de monitoreo
- Los procedimientos de evaluación de calidad de datos
- Las limitaciones de monitoreo conocidas
- Los planes para el análisis, informe, revisión y uso de los datos
- La efectividad de las actividades y el logro de los objetivos
- Las lecciones aprendidas y las mejores prácticas</t>
  </si>
  <si>
    <t>Documento que incluye las tareas y estrategias para captar y generar fondos, los responsables de cada actividad y un cronograma para su realización. Un plan de procuración de fondos debe priorizar actividades y fuentes que ofrezcan las mayores posibilidades de obtener recursos.
El plan de procuración de fondos también contempla fuentes de autofinanciamiento, esto es, actividades para obtener ganancias y garantizar la sustentabilidad de la institución. Para las organizacione está permitido obtener ganancias siempre y cuando éstas sean utilizadas para el cumplimiento de su misión.</t>
  </si>
  <si>
    <t>Conjunto de estrategias y mecanismos acordados para que las y los integrantes de una institución sepan qué actividades realizar antes, durante y después de una emergencia o desastre. El Plan permite conocer qué tan segura son las instalaciones y sus alrededores, así como diseñar rutas de evacuación y motivar la participación en simulacros.</t>
  </si>
  <si>
    <t>Conjunto de sistemas de administración de seguridad operativa, específicos para la institución y su área de operación.
Un protocolo de seguridad debe incluir:
- Análisis de contexto
- Análisis de amenazas,
- Análisis de vulnerabilidad
- La planificación de contingencia para las situaciones de emergencia importantes
- Medidas de mitigación de riesgos</t>
  </si>
  <si>
    <t>Documento que presenta objetivos estratégicos, resultados esperados, plazos y estrategias puntuales que consideran presupuestos y contexto para que la institución alcance dichos objetivos.
El plan estratégico es el resultado de un proceso de discusión, elaboración, desarrollo e implementación.
A mediano o largo plazo, con la finalidad de alcanzar objetivos y metas planteadas. La planeación estratégica proyecta el rumbo de la institución, en función de sus necesidades fundamentales, el contexto y las oportunidades a futuro.</t>
  </si>
  <si>
    <t>Documento que establece los objetivos del año y las estrategias para lograr dichos objetivos. El plan operativo, alineado al plan estratégico, debe considerar el marco en el que se desarrollará cada proyecto/actividad, así como las necesidades de la institución.
El desarrollo del plan operativo anual implica una fase de planificación (considerando equipos y suministros), un fase de programación de actividades y una fase para definir mecanismos de monitoreo y evaluación del cumplimiento progresivo de objetivos.</t>
  </si>
  <si>
    <t xml:space="preserve">Conjunto de instrucciones y criterios para aplicar mecanismos que garanticen una salida ordenada de personal, la preservación de la información, el transpaso de responsabilidadespara que el equipo de la institución </t>
  </si>
  <si>
    <t>Posicionamiento de la institución acerca de la difusión del conocimiento adquirido, el aprendizaje continuo y el intercambio de ideas. Una política de gestión del conocimiento suele incluir herramientas, iniciativas y procedimientos para lograr un aprovechamiento real y efectivo del capital intelectual de la institución.</t>
  </si>
  <si>
    <t>Conjunto de los gastos e ingresos previstos para el conjunto de áreas, programas y actividades de la institución, para un determinado periodo de tiempo.</t>
  </si>
  <si>
    <t>Conjunto de pasos para la presentar y explicar, a nuevas personas que se integran (personal, voluntarias, practicantes), la historia de la institución, sus líneas de trabajo, la estructura y responsabilidades establecidas, las políticas de la institución, su perspectiva de género, el funcionamiento del área en la que colaborará y las funciones específicas que desempeñará.</t>
  </si>
  <si>
    <t>Recursos de financiadores o propios de la institución, transferidos a organizaciones postulantes, en forma de donativos, para la realización de proyectos específicos.</t>
  </si>
  <si>
    <t>Evidencia: 
La institución se autoidentifica como nivel 1.</t>
  </si>
  <si>
    <t>Evidencia: 
La institución cuenta con un plan de monitoreo completo que incluye outcome (resultados) con  definiciones, objetivos, indicadores y herramientas de medición.</t>
  </si>
  <si>
    <t>La institución está generando conciencia sobre estándares nacionales e internacionales (o buenas practicas en el sector) y/o está en el proceso de desarrollar estándares internos que guien sus programas y servicios</t>
  </si>
  <si>
    <t>La institución está tomando pasos claros hacia el cumplimiento de estándares nacionales e internacionales (o buenas practicas en el sector) que guien sus programas y servicios</t>
  </si>
  <si>
    <t>La institución aspira y ha logrado  implementar consistentemente estándares nacionales e internacionales (o buenas practicas en el sector) que guien sus programas y servicios</t>
  </si>
  <si>
    <t>La institución constantemente alcanza estándares existentes y está involucrada en establecer nuevos estándares nacionales/ internacionales (o buenas practicas en el sector) que guien sus programas y servicios</t>
  </si>
  <si>
    <t>Evidencia: 
La institución se autoidentifica como nivel 1</t>
  </si>
  <si>
    <t>Evidencia:  
- La institución está elaborando estándares técnicos que son consistentes con estándares nacionales e internacionales.           
- Existe evidencia de capacitación para el personal, y del desarrollo de monitoreo y/o procedimientos que indican que la institución está avanzando en la implementación de estándares</t>
  </si>
  <si>
    <t>Evidencia: 
- Se cuenta con múltiples ejemplos de evidencia externa como evaluaciones, certificaciones avaladas por organizaciones reconocidas, u otro tipo de evidencia en un periodo de más de dos años que demuestra que la institución ha cumplido y continua cumpliendo con estándares relevantes. 
- Existe evidencia externa como minutas de reuniones, reportes, etc. que muestren que la institución está involucrada en esfuerzos nacionales o internacionales para establecer nuevos estándares.</t>
  </si>
  <si>
    <t>2. Eficiencia: La habilidad de una institución para planear y presupuestar sus intervenciones consistentemente exitosas con efectividad de costos.</t>
  </si>
  <si>
    <t>Evidencia:  
- Copia del plan de operaciones o plan de trabajo de la institución.  
- Las actividades dentro del plan de trabajo son claras e incluyen presupuesto, líneas de tiempo y están asignadas a algún responsable (persona o unidad de trabajo). 
- Las activades en el plan de trabajo son relevantes y suficientes para llevar a cabo los programas y servicios.
- se tiene copia de los reportes trimestrales  o reportes similares que incluyan reflexiones sobre el plan de trabajo indicando que al menos 30% de los programas y de los servicios están en tiempo y dentro del presupuesto</t>
  </si>
  <si>
    <t>Evidencia: 
- La institución cuenta con un procedimiento escrito para analizar los éxitos y los retos que surgen de sus programas y servicios.  
- Minutas de juntas o documentos similares que muestren que el procedimiento se siguió en al menos en una ocasión.</t>
  </si>
  <si>
    <t>Evidencia: 
- La institución se autoidentifica como nivel 1</t>
  </si>
  <si>
    <t>Resultados: Instituciones efectivas miden y analizan resultados a nivel de outcome para atender de mejor manera a los beneficiarios</t>
  </si>
  <si>
    <t>Estándares*: Instituciones efectivas adoptan e implementan de manera constante mejores/buenas prácticas y mejoran los estándares con el tiempo</t>
  </si>
  <si>
    <t>Evidencia: 
- Existe evidencia externa como evaluaciones, certificaciones de Instituciones reconocidas, u otro tipo de evidencia que concluye que la institución ha cumplido con estándares relevantes.
- Existe evidencia como minutas de reuniones, reportes de monitoreo que muestren que la institución aspira a implementar estándares relevantes</t>
  </si>
  <si>
    <t>Prestación de Servicios: Instituciones efectivas desarrollan, utilizan, y actualizan los planes de trabajo, presupuestos, sistemas de seguimiento relacionados a los servicios brindados y analizan la eficiencia de costos.</t>
  </si>
  <si>
    <t>Aprendizaje:  Instituciones relevantes adoptan y consistentemente implementan el aprendizaje como un factor para el cambio dentro de la institución</t>
  </si>
  <si>
    <t>Coordinación: Las instituciones son capacesde demostrar participación y compromiso con organizaciones de la sociedad civil, sector privado, otras organizaciones de gobierno y actores internacionales.</t>
  </si>
  <si>
    <t>La institución convoca a redes locales reconocidas que son relevantes para sus programas y servicios. 
La institución es capaz de demostrar participación y compromiso con organizaciones de la sociedad civil, sector privado y otras organizaciones de gobierno a traves de planes de trabajo, objetivos y puntos de referencia establecidos y entregas designadas</t>
  </si>
  <si>
    <t>La institución convoca a redes locales reconocidas que son relevantes para sus programas y servicios.
Las redes son capaces de demostrar resultados tangibles a nivel comunitario
La agencia es capaz de demostrar participación y compromiso con organizaciones de la sociedad civil, sector privado, otras organizaciones de gobierno y actores internacionales.</t>
  </si>
  <si>
    <r>
      <rPr>
        <b/>
        <sz val="10"/>
        <color theme="1"/>
        <rFont val="Calibri Light"/>
        <family val="2"/>
      </rPr>
      <t xml:space="preserve">Evidencia: </t>
    </r>
    <r>
      <rPr>
        <sz val="10"/>
        <color theme="1"/>
        <rFont val="Calibri Light"/>
        <family val="2"/>
      </rPr>
      <t xml:space="preserve">
-Lista de socios de las redes locales que son de relevancia para el trabajo de la agencia
- Minutas y otros documentos de al menos dos redes locales que identifican a la agencia y su participación activa dentro de la red</t>
    </r>
  </si>
  <si>
    <r>
      <rPr>
        <b/>
        <sz val="10"/>
        <color theme="1"/>
        <rFont val="Calibri Light"/>
        <family val="2"/>
      </rPr>
      <t xml:space="preserve">Evidencia: </t>
    </r>
    <r>
      <rPr>
        <sz val="10"/>
        <color theme="1"/>
        <rFont val="Calibri Light"/>
        <family val="2"/>
      </rPr>
      <t xml:space="preserve">
- Documentos y minutas de al menos dos redes locales que identifican claramente a la agencia como convocante de la red.
- Documentos guía (carta compromiso, proyectos conjuntos) que demuestran la existencia de una sociedad con al menos una organización de la sociedad civil, grupo del sector privado, o agencia de gobierno y que incluye claramente metas/objetivos.
- Referencias positivas de la sociedad civil, con fines de lucro, y socios gubernamentales</t>
    </r>
  </si>
  <si>
    <t xml:space="preserve">Evidencia: 
-Metas, mecanismos de monitoreo y resultados documentados de la red.
- Procedimientos documentados para asegurar la calidad de los datos.
- Documentos guía (cartas compromiso, proyectos conjuntos) que demuestran la existencia de una sociedad con al menos 2 actores internacionales y que incluyen objetivos/metas claramente definidos.
- Referencias positivas de socios internacionales 
</t>
  </si>
  <si>
    <t>3. Pertinencia/Relevancia: Se refiere a que el gobierno involucra a la sociedad civil y a otros stakeholders en el diseño, entrega y monitoreo de los servicios. Utiliza sus análisis y aprendizajes para influir en el cambio en los servicios de otros a nivel nacional o internacional.</t>
  </si>
  <si>
    <t>Constituyentes: Instituciones relevantes involucran a sus stakeholders en cada paso del proyecto para asegurar que las actividades están atendiendo a las necesidades actuales y se incluyen activamente en el diseño y la implementación de soluciones</t>
  </si>
  <si>
    <t xml:space="preserve">Se usan los resultados de la planificación participativa y los procesos de toma de decisiones (que involucren a la sociedad civil y otros actores que formen parte) para informar a los programas y servicios   </t>
  </si>
  <si>
    <t>Los resultados de la planificación participativa y procesos de toma de decisiones que involucran a la sociedad y otros actores que forman parte se utilizan constantemente para Informar a los programas y servicios. 
Sociedad civil y otros actores que forman parte se dedican a la entrega de programas y servicios, y la retroalimentación de clientes se utiliza para mejorar la calidad.</t>
  </si>
  <si>
    <t>La institución esta considerando comprometerse en la planificación participativa y procesos de toma de decisiones que involucren a la sociedad civil y otros actores que formen parte.</t>
  </si>
  <si>
    <t>La institución se compromete en la planificación participativa y procesos de toma de decisiones que involucren a la sociedad civil y otros actores que formen parte</t>
  </si>
  <si>
    <r>
      <rPr>
        <b/>
        <sz val="10"/>
        <color theme="1"/>
        <rFont val="Calibri Light"/>
        <family val="2"/>
      </rPr>
      <t xml:space="preserve">Evidencia: </t>
    </r>
    <r>
      <rPr>
        <sz val="10"/>
        <color theme="1"/>
        <rFont val="Calibri Light"/>
        <family val="2"/>
      </rPr>
      <t xml:space="preserve">
- Minutas y reportes de reuniones de planeación participativa.
- Listas de asistencia que muestran el involucramiento de la sociedad civil y las poblaciones de mayor relevancia de los actores que forman parte.
- El presupueste incluye fondos para reuniones de participación comunitaria</t>
    </r>
  </si>
  <si>
    <r>
      <rPr>
        <b/>
        <sz val="10"/>
        <color theme="1"/>
        <rFont val="Calibri Light"/>
        <family val="2"/>
      </rPr>
      <t xml:space="preserve">Evidencia: </t>
    </r>
    <r>
      <rPr>
        <sz val="10"/>
        <color theme="1"/>
        <rFont val="Calibri Light"/>
        <family val="2"/>
      </rPr>
      <t xml:space="preserve">
-  Ejemplo del plan de trabajo de la agencia que incluye las conclusiones de las reuniones de planeación participativa</t>
    </r>
  </si>
  <si>
    <r>
      <rPr>
        <b/>
        <sz val="10"/>
        <color theme="1"/>
        <rFont val="Calibri Light"/>
        <family val="2"/>
      </rPr>
      <t xml:space="preserve">Evidencia: </t>
    </r>
    <r>
      <rPr>
        <sz val="10"/>
        <color theme="1"/>
        <rFont val="Calibri Light"/>
        <family val="2"/>
      </rPr>
      <t xml:space="preserve">
- Ejemplos de al menos 3 planes de trabajo de la agencia de los últimos dos anos que incorporan las conclusiones de las reuniones de planeación participativa.
- Informes organizativos que detallan cómo. los miembros de la población objetivo están comprometidos en la entrega de programas y servicios.
- Mecanismo de retroalimentación documentado con evidencia de uso</t>
    </r>
  </si>
  <si>
    <t>4. Sustentabilidad: La habilidad de una institución para desarrollar sus presupuestos a través de procesos transparentes, poniendo los presupuestos a disposición del público, asignando recursos de acuerdo a los presupuestos, etc.</t>
  </si>
  <si>
    <t>Recursos: Las instituciones cuentan con un presupuesto desarrollado a través de un proceso transparente y esta disponible al publico.</t>
  </si>
  <si>
    <t>El presupuesto de la institución se desarrolla a través de un proceso transparente y esta disponible al publico.
90% de los recursos financieros son asignados de acuerdo al presupuesto
La institución ha tenido éxito generando al menos un 10% de apoyo presupuestario adicional del gobierno central y/u otras fuentes para los problemas que se han identificado como prioridades clave.</t>
  </si>
  <si>
    <r>
      <rPr>
        <b/>
        <sz val="10"/>
        <color theme="1"/>
        <rFont val="Calibri Light"/>
        <family val="2"/>
      </rPr>
      <t xml:space="preserve">Evidencia: </t>
    </r>
    <r>
      <rPr>
        <sz val="10"/>
        <color theme="1"/>
        <rFont val="Calibri Light"/>
        <family val="2"/>
      </rPr>
      <t xml:space="preserve">
- Existe un presupuesto completo y escrito que se comparte libremente con el público 
 - El proceso para elaborar el presupuesto está claramente documentado. 
 - Evidencia escrita del compromiso directo con diversas partes interesadas durante el proceso de desarrollo del presupuesto, como minutas de reuniones</t>
    </r>
  </si>
  <si>
    <t>Evidencia:  
- El proceso para el seguimiento de gastos está en marcha.
- Comparación documentada (por ejemplo, hoja de cálculo y publicación) de gastos reales y planificados que muestran que el 90% de los recursos se asignan de acuerdo con el presupuesto</t>
  </si>
  <si>
    <t>Evidencia: 
- Lista de prioridades clave identificadas previamente
- Comprobante de recepción del presupuesto apalancado vinculado a prioridades previamente identificadas 
- El presupuesto recibido debe representar al menos el 10% del presupuesto total de la agencia</t>
  </si>
  <si>
    <t xml:space="preserve"> - Instituciones sostenibles entienden y utilizan el poder del capital social, que son la relación y la conexión en sus comunidades que permiten la implementación de programas exitosos y con resultados a largo plazo</t>
  </si>
  <si>
    <t>Administración ambiental:  Las Instituciones sostenibles entienden y utilizan el poder del capital social, que son la relación y la conexión en sus comunidades que permiten la implementación de programas exitosos y con resultados a largo plazo</t>
  </si>
  <si>
    <t>Evidencia: 
- Resultados de la evaluación documentados
- La evaluación cubre múltiples programas y servicios</t>
  </si>
  <si>
    <t>Evidencia: 
- Se implementó un plan de gestión ambiental presupuestado que aborda adecuadamente los impactos negativos identificados</t>
  </si>
  <si>
    <t>Evidencia: 
- Prueba del monitoreo ambiental realizado en programas activos, alineado al plan de manejo ambiental
- Evidencia documentada de retos y preocupaciones y el proceso para mitigarlos (minutas de reuniones, reportes y planes operativos)</t>
  </si>
  <si>
    <t>COORDINACIÓN</t>
  </si>
  <si>
    <t>CONSTITUYENTES</t>
  </si>
  <si>
    <t>ADMINISTRACIÓN AMBIENTAL</t>
  </si>
  <si>
    <t>Objetivo general:
Identificar y analizar las capacidades institucionales internas y las capacidades de la institución en la interacción con su entorno.
Objetivos específicos:
1. Aplicar la herramienta de capacidades institucionales externas (GPI).
2. Analizar los resultados del diagnóstico para presentar un informe de hallazgos y recomendaciones de fortalecimiento institucional.
3. Construir un plan de trabajo para fortalecer las capacidades institucionales del gobierno mediante paquetes de solución adaptados a las características y necesidades de la misma.</t>
  </si>
  <si>
    <t>La metodología de GPI considera tres pasos.
1. Preparación: elección de la metodología de recopilación de datos (método estándar de oro o método estándar de bronce); contextualizar la herramienta GPI; preparar administradores y el sistema de apoyo interno; y contactar y preparar a la agencia gubernamental.
2. Recopilación de datos: la agencia gubernamental se califica a sí misma o un administrador le asigna a la agencia una calificación para cada subdominio refiriendo evidencia a la que el primero tiene acceso, como nosotros como su propio conocimiento de la agencia. Cada subdominio se articula en cuatro niveles de referencia que describen niveles crecientes de desempeño. A cada subdominio se le asigna una puntuación numérica de 1 a 4. El nivel 1 asigna el nivel más bajo de rendimiento y el nivel 4 al más alto. Para cada nivel, se requiere tener evidencia. Los tipos de evidencia requeridos varían según el subdominio, pero pueden incluir presupuestos, planes de monitoreo, reuniones, actas, presentaciones de talleres e informes de agencias.
3. Tabulación de datos: las puntuaciones del GPI se presentan por subdominio en números enteros (1, 2, 3 y 4). Las puntuaciones de dominio se calculan promediando los dos subdominios y una puntuación GPI general se calcula promediando las puntuaciones de dominio. Por lo tanto, los puntajes generales y de dominio pueden ser una fracción de un número entero.
* Nota: Para obtener referencias más detalladas de la metodología, consulte: "Manual del índice de desempeño del gobierno" https://www.pactworld.org/library/government-performance-index-handbook</t>
  </si>
  <si>
    <t>Aplicación de la herramienta GPI</t>
  </si>
  <si>
    <t>Métodos:
1) Estándar de oro: la agencia gubernamental se califica primero. Luego, entrega sus puntajes y evidencia a la entidad administradora, que revisa los puntajes y verifica la evidencia. Si el administrador y la agencia están de acuerdo, el administrador completa los pasos restantes de GPI. Si no están de acuerdo o tienen preguntas pendientes, el administrador hace un seguimiento con la agencia para hacer preguntas aclaratorias, acceder a pruebas adicionales o negociar una puntuación final.*
2) Estándar de bronce: Primero, el administrador asigna a la agencia una puntuación para cada subdominio haciendo referencia a la evidencia a la que el primero tiene acceso, así como su propio conocimiento de la agencia. Por ejemplo, el administrador puede tener acceso a informes del programa, evaluaciones, propuestas, informes de visitas al sitio con la agencia. Debido a que el método Bronze es calificado por el administrador, puede crear desafíos en las dinámicas de poder y confianza entre la entidad administradora de GPI y la agencia gubernamental. Si los dos son socios, deberían poder trabajar juntos para evaluar el desempeño.
*Es el sugerido/recomendado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</si>
</sst>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0_-;\-* #,##0.0_-;_-* &quot;-&quot;??_-;_-@_-"/>
  </numFmts>
  <fonts count="8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5"/>
      <color theme="1"/>
      <name val="Calibri"/>
      <family val="2"/>
      <scheme val="minor"/>
    </font>
    <font>
      <b/>
      <sz val="30"/>
      <color rgb="FF002060"/>
      <name val="Calibri"/>
      <family val="2"/>
      <scheme val="minor"/>
    </font>
    <font>
      <sz val="12"/>
      <name val="Calibri"/>
      <family val="2"/>
      <scheme val="minor"/>
    </font>
    <font>
      <u/>
      <sz val="11"/>
      <color theme="11"/>
      <name val="Calibri"/>
      <family val="2"/>
      <scheme val="minor"/>
    </font>
    <font>
      <sz val="16"/>
      <color theme="1"/>
      <name val="Calibri"/>
      <family val="2"/>
      <scheme val="minor"/>
    </font>
    <font>
      <sz val="14"/>
      <color theme="1"/>
      <name val="Calibri"/>
      <family val="2"/>
      <scheme val="minor"/>
    </font>
    <font>
      <sz val="14"/>
      <name val="Calibri"/>
      <family val="2"/>
      <scheme val="minor"/>
    </font>
    <font>
      <b/>
      <sz val="26"/>
      <color theme="1"/>
      <name val="Calibri"/>
      <family val="2"/>
      <scheme val="minor"/>
    </font>
    <font>
      <b/>
      <sz val="18"/>
      <color theme="0"/>
      <name val="Calibri"/>
      <family val="2"/>
      <scheme val="minor"/>
    </font>
    <font>
      <sz val="11"/>
      <color theme="1"/>
      <name val="Calibri"/>
      <family val="2"/>
      <scheme val="minor"/>
    </font>
    <font>
      <b/>
      <sz val="11"/>
      <color theme="1"/>
      <name val="Calibri"/>
      <family val="2"/>
      <scheme val="minor"/>
    </font>
    <font>
      <sz val="11"/>
      <color theme="1" tint="0.499984740745262"/>
      <name val="Calibri"/>
      <family val="2"/>
      <scheme val="minor"/>
    </font>
    <font>
      <sz val="16"/>
      <color theme="4" tint="-0.249977111117893"/>
      <name val="Calibri"/>
      <family val="2"/>
      <scheme val="minor"/>
    </font>
    <font>
      <b/>
      <sz val="16"/>
      <color theme="4" tint="-0.249977111117893"/>
      <name val="Calibri"/>
      <family val="2"/>
      <scheme val="minor"/>
    </font>
    <font>
      <sz val="12"/>
      <color theme="4" tint="-0.249977111117893"/>
      <name val="Calibri"/>
      <family val="2"/>
      <scheme val="minor"/>
    </font>
    <font>
      <b/>
      <sz val="16"/>
      <color rgb="FFF8D253"/>
      <name val="Calibri"/>
      <family val="2"/>
      <scheme val="minor"/>
    </font>
    <font>
      <sz val="8"/>
      <name val="Calibri"/>
      <family val="2"/>
      <scheme val="minor"/>
    </font>
    <font>
      <b/>
      <sz val="16"/>
      <color theme="1" tint="0.499984740745262"/>
      <name val="Calibri"/>
      <family val="2"/>
      <scheme val="minor"/>
    </font>
    <font>
      <sz val="14"/>
      <color theme="1" tint="0.499984740745262"/>
      <name val="Calibri"/>
      <family val="2"/>
      <scheme val="minor"/>
    </font>
    <font>
      <sz val="10"/>
      <color theme="1" tint="0.499984740745262"/>
      <name val="Calibri"/>
      <family val="2"/>
      <scheme val="minor"/>
    </font>
    <font>
      <sz val="14"/>
      <color theme="4" tint="-0.249977111117893"/>
      <name val="Calibri"/>
      <family val="2"/>
      <scheme val="minor"/>
    </font>
    <font>
      <sz val="13"/>
      <color theme="1" tint="0.499984740745262"/>
      <name val="Calibri"/>
      <family val="2"/>
      <scheme val="minor"/>
    </font>
    <font>
      <sz val="8"/>
      <color theme="0"/>
      <name val="Calibri"/>
      <family val="2"/>
      <scheme val="minor"/>
    </font>
    <font>
      <b/>
      <sz val="16"/>
      <color theme="0"/>
      <name val="Calibri"/>
      <family val="2"/>
      <scheme val="minor"/>
    </font>
    <font>
      <sz val="11"/>
      <name val="Calibri"/>
      <family val="2"/>
      <scheme val="minor"/>
    </font>
    <font>
      <b/>
      <sz val="12"/>
      <color theme="0" tint="-0.14999847407452621"/>
      <name val="Calibri"/>
      <family val="2"/>
      <scheme val="minor"/>
    </font>
    <font>
      <b/>
      <sz val="12"/>
      <name val="Calibri"/>
      <family val="2"/>
      <scheme val="minor"/>
    </font>
    <font>
      <sz val="11"/>
      <color theme="0"/>
      <name val="Calibri"/>
      <family val="2"/>
    </font>
    <font>
      <sz val="11"/>
      <color theme="1"/>
      <name val="Calibri Light"/>
      <family val="2"/>
    </font>
    <font>
      <b/>
      <sz val="11"/>
      <color theme="1"/>
      <name val="Calibri Light"/>
      <family val="2"/>
    </font>
    <font>
      <sz val="11"/>
      <color rgb="FF0070C0"/>
      <name val="Calibri Light"/>
      <family val="2"/>
    </font>
    <font>
      <sz val="10"/>
      <name val="Calibri Light"/>
      <family val="2"/>
    </font>
    <font>
      <i/>
      <sz val="10"/>
      <name val="Calibri Light"/>
      <family val="2"/>
    </font>
    <font>
      <sz val="10"/>
      <color rgb="FF0070C0"/>
      <name val="Calibri Light"/>
      <family val="2"/>
    </font>
    <font>
      <b/>
      <sz val="10"/>
      <name val="Calibri Light"/>
      <family val="2"/>
    </font>
    <font>
      <i/>
      <sz val="10"/>
      <color rgb="FF0070C0"/>
      <name val="Calibri Light"/>
      <family val="2"/>
    </font>
    <font>
      <sz val="11"/>
      <name val="Calibri Light"/>
      <family val="2"/>
    </font>
    <font>
      <sz val="10"/>
      <color theme="1"/>
      <name val="Calibri Light"/>
      <family val="2"/>
    </font>
    <font>
      <b/>
      <sz val="10"/>
      <color theme="1"/>
      <name val="Calibri Light"/>
      <family val="2"/>
    </font>
    <font>
      <sz val="12"/>
      <color rgb="FF000000"/>
      <name val="Calibri"/>
      <family val="2"/>
    </font>
    <font>
      <sz val="12"/>
      <color theme="0"/>
      <name val="Calibri"/>
      <family val="2"/>
    </font>
    <font>
      <b/>
      <sz val="12"/>
      <name val="Calibri"/>
      <family val="2"/>
    </font>
    <font>
      <b/>
      <sz val="14"/>
      <color theme="0"/>
      <name val="Calibri"/>
      <family val="2"/>
    </font>
    <font>
      <sz val="14"/>
      <color theme="0"/>
      <name val="Calibri"/>
      <family val="2"/>
    </font>
    <font>
      <b/>
      <sz val="10"/>
      <name val="Calibri"/>
      <family val="2"/>
      <scheme val="minor"/>
    </font>
    <font>
      <b/>
      <sz val="11"/>
      <name val="Calibri"/>
      <family val="2"/>
      <scheme val="minor"/>
    </font>
    <font>
      <b/>
      <sz val="10"/>
      <color theme="1"/>
      <name val="Calibri"/>
      <family val="2"/>
      <scheme val="minor"/>
    </font>
    <font>
      <sz val="15"/>
      <color theme="1" tint="0.34998626667073579"/>
      <name val="Calibri"/>
      <family val="2"/>
      <scheme val="minor"/>
    </font>
    <font>
      <b/>
      <sz val="12"/>
      <color theme="1"/>
      <name val="Calibri"/>
      <family val="2"/>
    </font>
    <font>
      <sz val="12"/>
      <color theme="1"/>
      <name val="Calibri"/>
      <family val="2"/>
    </font>
    <font>
      <sz val="12"/>
      <color theme="1"/>
      <name val="ArialMT"/>
    </font>
    <font>
      <u/>
      <sz val="11"/>
      <color theme="10"/>
      <name val="Calibri"/>
      <family val="2"/>
      <scheme val="minor"/>
    </font>
    <font>
      <b/>
      <u/>
      <sz val="18"/>
      <color theme="10"/>
      <name val="Calibri"/>
      <family val="2"/>
      <scheme val="minor"/>
    </font>
    <font>
      <sz val="18"/>
      <color theme="0"/>
      <name val="Calibri"/>
      <family val="2"/>
      <scheme val="minor"/>
    </font>
    <font>
      <sz val="15"/>
      <color rgb="FFFF0000"/>
      <name val="Calibri"/>
      <family val="2"/>
      <scheme val="minor"/>
    </font>
    <font>
      <sz val="14"/>
      <color theme="0" tint="-0.499984740745262"/>
      <name val="Calibri"/>
      <family val="2"/>
      <scheme val="minor"/>
    </font>
    <font>
      <b/>
      <sz val="14"/>
      <color theme="1"/>
      <name val="Calibri"/>
      <family val="2"/>
    </font>
    <font>
      <sz val="14"/>
      <color theme="1"/>
      <name val="Calibri"/>
      <family val="2"/>
    </font>
    <font>
      <sz val="14"/>
      <color rgb="FF000000"/>
      <name val="Calibri"/>
      <family val="2"/>
      <scheme val="minor"/>
    </font>
    <font>
      <sz val="20"/>
      <color theme="0" tint="-0.499984740745262"/>
      <name val="Calibri"/>
      <family val="2"/>
      <scheme val="minor"/>
    </font>
    <font>
      <sz val="11"/>
      <color rgb="FFFF0000"/>
      <name val="Calibri"/>
      <family val="2"/>
      <scheme val="minor"/>
    </font>
    <font>
      <sz val="12"/>
      <color theme="0" tint="-0.499984740745262"/>
      <name val="Calibri"/>
      <family val="2"/>
      <scheme val="minor"/>
    </font>
    <font>
      <sz val="16"/>
      <color theme="0"/>
      <name val="Calibri"/>
      <family val="2"/>
      <scheme val="minor"/>
    </font>
    <font>
      <sz val="22"/>
      <color theme="4" tint="-0.249977111117893"/>
      <name val="Calibri"/>
      <family val="2"/>
      <scheme val="minor"/>
    </font>
    <font>
      <sz val="18"/>
      <color theme="1" tint="0.34998626667073579"/>
      <name val="Calibri"/>
      <family val="2"/>
      <scheme val="minor"/>
    </font>
    <font>
      <sz val="18"/>
      <name val="Calibri"/>
      <family val="2"/>
      <scheme val="minor"/>
    </font>
    <font>
      <sz val="12"/>
      <color rgb="FF008000"/>
      <name val="Calibri"/>
      <family val="2"/>
      <scheme val="minor"/>
    </font>
    <font>
      <b/>
      <sz val="22"/>
      <color theme="4" tint="-0.249977111117893"/>
      <name val="Calibri"/>
      <family val="2"/>
      <scheme val="minor"/>
    </font>
    <font>
      <sz val="14"/>
      <color rgb="FFFF0000"/>
      <name val="Calibri"/>
      <family val="2"/>
      <scheme val="minor"/>
    </font>
    <font>
      <sz val="14"/>
      <color rgb="FF008000"/>
      <name val="Calibri"/>
      <family val="2"/>
      <scheme val="minor"/>
    </font>
    <font>
      <sz val="11"/>
      <color rgb="FFFF0000"/>
      <name val="Calibri"/>
      <family val="2"/>
    </font>
    <font>
      <sz val="12"/>
      <color rgb="FFFF0000"/>
      <name val="Calibri"/>
      <family val="2"/>
    </font>
    <font>
      <b/>
      <sz val="10"/>
      <color theme="0"/>
      <name val="Calibri"/>
      <family val="2"/>
    </font>
    <font>
      <sz val="22"/>
      <color theme="0"/>
      <name val="Calibri"/>
      <family val="2"/>
    </font>
    <font>
      <b/>
      <sz val="12"/>
      <color theme="0"/>
      <name val="Calibri"/>
      <family val="2"/>
    </font>
    <font>
      <sz val="10"/>
      <color rgb="FF000000"/>
      <name val="Arial"/>
      <family val="2"/>
    </font>
    <font>
      <b/>
      <sz val="14"/>
      <name val="Calibri"/>
      <family val="2"/>
      <scheme val="minor"/>
    </font>
    <font>
      <sz val="14"/>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0"/>
        <bgColor indexed="64"/>
      </patternFill>
    </fill>
    <fill>
      <patternFill patternType="solid">
        <fgColor rgb="FF4B87CC"/>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8D253"/>
        <bgColor indexed="64"/>
      </patternFill>
    </fill>
    <fill>
      <patternFill patternType="solid">
        <fgColor theme="4" tint="0.79998168889431442"/>
        <bgColor indexed="64"/>
      </patternFill>
    </fill>
    <fill>
      <patternFill patternType="solid">
        <fgColor rgb="FFCBE0F3"/>
        <bgColor indexed="64"/>
      </patternFill>
    </fill>
    <fill>
      <patternFill patternType="solid">
        <fgColor rgb="FFF3C035"/>
        <bgColor indexed="64"/>
      </patternFill>
    </fill>
    <fill>
      <patternFill patternType="solid">
        <fgColor rgb="FFFCECB4"/>
        <bgColor indexed="64"/>
      </patternFill>
    </fill>
    <fill>
      <patternFill patternType="solid">
        <fgColor rgb="FFFBE9A5"/>
        <bgColor indexed="64"/>
      </patternFill>
    </fill>
    <fill>
      <patternFill patternType="solid">
        <fgColor rgb="FF20396C"/>
        <bgColor indexed="64"/>
      </patternFill>
    </fill>
    <fill>
      <patternFill patternType="solid">
        <fgColor rgb="FF162950"/>
        <bgColor indexed="64"/>
      </patternFill>
    </fill>
    <fill>
      <patternFill patternType="solid">
        <fgColor rgb="FF2A4E97"/>
        <bgColor indexed="64"/>
      </patternFill>
    </fill>
    <fill>
      <patternFill patternType="solid">
        <fgColor rgb="FFFFFFFF"/>
        <bgColor rgb="FF000000"/>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style="medium">
        <color auto="1"/>
      </right>
      <top/>
      <bottom style="medium">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medium">
        <color auto="1"/>
      </bottom>
      <diagonal/>
    </border>
    <border>
      <left/>
      <right/>
      <top style="thin">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4" tint="-0.249977111117893"/>
      </right>
      <top/>
      <bottom/>
      <diagonal/>
    </border>
    <border>
      <left/>
      <right style="medium">
        <color rgb="FFEDBC33"/>
      </right>
      <top/>
      <bottom/>
      <diagonal/>
    </border>
    <border>
      <left/>
      <right style="medium">
        <color rgb="FFF1C741"/>
      </right>
      <top/>
      <bottom/>
      <diagonal/>
    </border>
    <border>
      <left/>
      <right style="medium">
        <color rgb="FFF6CA43"/>
      </right>
      <top/>
      <bottom/>
      <diagonal/>
    </border>
    <border>
      <left/>
      <right/>
      <top style="thin">
        <color theme="0" tint="-0.249977111117893"/>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double">
        <color auto="1"/>
      </top>
      <bottom/>
      <diagonal/>
    </border>
    <border>
      <left style="thin">
        <color auto="1"/>
      </left>
      <right style="thin">
        <color auto="1"/>
      </right>
      <top style="thin">
        <color auto="1"/>
      </top>
      <bottom style="medium">
        <color auto="1"/>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rgb="FFBFBFBF"/>
      </left>
      <right style="thin">
        <color rgb="FFBFBFBF"/>
      </right>
      <top style="thin">
        <color rgb="FFBFBFBF"/>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right/>
      <top style="medium">
        <color indexed="64"/>
      </top>
      <bottom style="thin">
        <color auto="1"/>
      </bottom>
      <diagonal/>
    </border>
  </borders>
  <cellStyleXfs count="234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7" fillId="0" borderId="0"/>
    <xf numFmtId="0" fontId="47" fillId="0" borderId="0"/>
    <xf numFmtId="164" fontId="47" fillId="0" borderId="0" applyFont="0" applyFill="0" applyBorder="0" applyAlignment="0" applyProtection="0"/>
    <xf numFmtId="0" fontId="17" fillId="0" borderId="0"/>
    <xf numFmtId="9" fontId="4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5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3" fillId="0" borderId="0"/>
    <xf numFmtId="0" fontId="3" fillId="0" borderId="0"/>
    <xf numFmtId="0" fontId="17" fillId="0" borderId="0"/>
    <xf numFmtId="9" fontId="17"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77">
    <xf numFmtId="0" fontId="0" fillId="0" borderId="0" xfId="0"/>
    <xf numFmtId="0" fontId="0" fillId="4" borderId="0" xfId="0" applyFont="1" applyFill="1" applyAlignment="1" applyProtection="1">
      <alignment vertical="center" wrapText="1"/>
      <protection locked="0"/>
    </xf>
    <xf numFmtId="0" fontId="7" fillId="4" borderId="0"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165" fontId="21" fillId="4" borderId="0" xfId="0" applyNumberFormat="1" applyFont="1" applyFill="1" applyBorder="1" applyAlignment="1" applyProtection="1">
      <alignment horizontal="center" vertical="center" wrapText="1"/>
    </xf>
    <xf numFmtId="165" fontId="12" fillId="4" borderId="0" xfId="0" applyNumberFormat="1" applyFont="1" applyFill="1" applyBorder="1" applyAlignment="1" applyProtection="1">
      <alignment horizontal="left" vertical="center" wrapText="1"/>
    </xf>
    <xf numFmtId="165" fontId="21" fillId="4" borderId="0" xfId="0" applyNumberFormat="1" applyFont="1" applyFill="1" applyBorder="1" applyAlignment="1" applyProtection="1">
      <alignment horizontal="left" vertical="center" wrapText="1"/>
    </xf>
    <xf numFmtId="9" fontId="23" fillId="4" borderId="0" xfId="122" applyFont="1" applyFill="1" applyBorder="1" applyAlignment="1" applyProtection="1">
      <alignment horizontal="left" vertical="center" wrapText="1"/>
    </xf>
    <xf numFmtId="0" fontId="20" fillId="4" borderId="0" xfId="0" applyFont="1" applyFill="1" applyBorder="1" applyAlignment="1" applyProtection="1">
      <alignment horizontal="right" vertical="center" wrapText="1"/>
    </xf>
    <xf numFmtId="165" fontId="26" fillId="4" borderId="35" xfId="0" applyNumberFormat="1" applyFont="1" applyFill="1" applyBorder="1" applyAlignment="1" applyProtection="1">
      <alignment horizontal="center" vertical="center" wrapText="1"/>
    </xf>
    <xf numFmtId="0" fontId="8" fillId="4" borderId="0" xfId="0" applyFont="1" applyFill="1"/>
    <xf numFmtId="0" fontId="9" fillId="4" borderId="0" xfId="0" applyFont="1" applyFill="1" applyAlignment="1">
      <alignment vertical="top"/>
    </xf>
    <xf numFmtId="0" fontId="8" fillId="4" borderId="0" xfId="0" applyFont="1" applyFill="1" applyAlignment="1">
      <alignment horizontal="left" vertical="top"/>
    </xf>
    <xf numFmtId="0" fontId="15" fillId="4" borderId="0" xfId="0" applyFont="1" applyFill="1" applyAlignment="1">
      <alignment vertical="top"/>
    </xf>
    <xf numFmtId="0" fontId="6" fillId="0" borderId="1" xfId="0" applyFont="1" applyBorder="1"/>
    <xf numFmtId="0" fontId="7" fillId="4" borderId="10" xfId="0" applyFont="1" applyFill="1" applyBorder="1" applyAlignment="1" applyProtection="1">
      <alignment horizontal="left" vertical="center" wrapText="1"/>
    </xf>
    <xf numFmtId="0" fontId="6" fillId="9" borderId="3" xfId="0" applyFont="1" applyFill="1" applyBorder="1" applyAlignment="1" applyProtection="1">
      <alignment vertical="center" wrapText="1"/>
    </xf>
    <xf numFmtId="9" fontId="30" fillId="4" borderId="0" xfId="122" applyFont="1" applyFill="1" applyBorder="1" applyAlignment="1" applyProtection="1">
      <alignment horizontal="left" vertical="center" wrapText="1"/>
    </xf>
    <xf numFmtId="165" fontId="20" fillId="4" borderId="0" xfId="0" applyNumberFormat="1" applyFont="1" applyFill="1" applyBorder="1" applyAlignment="1" applyProtection="1">
      <alignment horizontal="center" wrapText="1"/>
    </xf>
    <xf numFmtId="0" fontId="8" fillId="4" borderId="1" xfId="0" applyFont="1" applyFill="1" applyBorder="1" applyAlignment="1"/>
    <xf numFmtId="0" fontId="8" fillId="4" borderId="0" xfId="0" applyFont="1" applyFill="1" applyBorder="1" applyAlignment="1"/>
    <xf numFmtId="0" fontId="8" fillId="4" borderId="0" xfId="0" applyFont="1" applyFill="1" applyAlignment="1">
      <alignment vertical="center" wrapText="1"/>
    </xf>
    <xf numFmtId="0" fontId="8" fillId="4" borderId="0" xfId="0" applyFont="1" applyFill="1" applyAlignment="1">
      <alignment vertical="center"/>
    </xf>
    <xf numFmtId="0" fontId="13" fillId="4" borderId="0" xfId="0" applyFont="1" applyFill="1" applyAlignment="1">
      <alignment vertical="top" wrapText="1"/>
    </xf>
    <xf numFmtId="0" fontId="8" fillId="0" borderId="0" xfId="0" applyFont="1" applyFill="1"/>
    <xf numFmtId="0" fontId="13" fillId="4" borderId="56" xfId="0" applyFont="1" applyFill="1" applyBorder="1" applyAlignment="1">
      <alignment vertical="center" wrapText="1"/>
    </xf>
    <xf numFmtId="0" fontId="13" fillId="4" borderId="0" xfId="0" applyFont="1" applyFill="1" applyAlignment="1">
      <alignment vertical="center"/>
    </xf>
    <xf numFmtId="0" fontId="58" fillId="0" borderId="0" xfId="0" applyFont="1"/>
    <xf numFmtId="0" fontId="56" fillId="4" borderId="0" xfId="0" applyFont="1" applyFill="1" applyAlignment="1">
      <alignment vertical="center" wrapText="1"/>
    </xf>
    <xf numFmtId="0" fontId="57" fillId="4" borderId="0" xfId="0" applyFont="1" applyFill="1" applyAlignment="1">
      <alignment vertical="center" wrapText="1"/>
    </xf>
    <xf numFmtId="0" fontId="16" fillId="0" borderId="0" xfId="0" applyFont="1" applyFill="1" applyAlignment="1" applyProtection="1">
      <alignment vertical="center" wrapText="1"/>
    </xf>
    <xf numFmtId="0" fontId="8" fillId="15" borderId="0" xfId="0" applyFont="1" applyFill="1"/>
    <xf numFmtId="0" fontId="61" fillId="16" borderId="0" xfId="0" applyFont="1" applyFill="1" applyAlignment="1">
      <alignment horizontal="left" vertical="center" indent="1"/>
    </xf>
    <xf numFmtId="0" fontId="62" fillId="4" borderId="0" xfId="0" applyFont="1" applyFill="1"/>
    <xf numFmtId="0" fontId="16" fillId="4" borderId="0" xfId="0" applyFont="1" applyFill="1" applyAlignment="1" applyProtection="1">
      <alignment horizontal="left" vertical="center" wrapText="1"/>
    </xf>
    <xf numFmtId="0" fontId="14" fillId="4" borderId="0" xfId="0" applyFont="1" applyFill="1" applyAlignment="1" applyProtection="1">
      <alignment horizontal="left" vertical="center" wrapText="1"/>
    </xf>
    <xf numFmtId="0" fontId="8" fillId="4" borderId="14" xfId="0" applyFont="1" applyFill="1" applyBorder="1"/>
    <xf numFmtId="0" fontId="8" fillId="4" borderId="15" xfId="0" applyFont="1" applyFill="1" applyBorder="1"/>
    <xf numFmtId="0" fontId="9" fillId="4" borderId="15" xfId="0" applyFont="1" applyFill="1" applyBorder="1" applyAlignment="1">
      <alignment vertical="top"/>
    </xf>
    <xf numFmtId="0" fontId="9" fillId="4" borderId="26" xfId="0" applyFont="1" applyFill="1" applyBorder="1" applyAlignment="1">
      <alignment vertical="top"/>
    </xf>
    <xf numFmtId="0" fontId="8" fillId="4" borderId="16" xfId="0" applyFont="1" applyFill="1" applyBorder="1"/>
    <xf numFmtId="0" fontId="8" fillId="4" borderId="0" xfId="0" applyFont="1" applyFill="1" applyBorder="1"/>
    <xf numFmtId="0" fontId="9" fillId="4" borderId="0" xfId="0" applyFont="1" applyFill="1" applyBorder="1" applyAlignment="1">
      <alignment vertical="top"/>
    </xf>
    <xf numFmtId="0" fontId="9" fillId="4" borderId="27" xfId="0" applyFont="1" applyFill="1" applyBorder="1" applyAlignment="1">
      <alignment vertical="top"/>
    </xf>
    <xf numFmtId="0" fontId="15" fillId="4" borderId="0" xfId="0" applyFont="1" applyFill="1" applyBorder="1" applyAlignment="1">
      <alignment vertical="top"/>
    </xf>
    <xf numFmtId="0" fontId="15" fillId="4" borderId="27" xfId="0" applyFont="1" applyFill="1" applyBorder="1" applyAlignment="1">
      <alignment vertical="top"/>
    </xf>
    <xf numFmtId="0" fontId="8" fillId="15" borderId="16" xfId="0" applyFont="1" applyFill="1" applyBorder="1"/>
    <xf numFmtId="0" fontId="61" fillId="14" borderId="0" xfId="0" applyFont="1" applyFill="1" applyBorder="1" applyAlignment="1">
      <alignment horizontal="left" vertical="center" indent="1"/>
    </xf>
    <xf numFmtId="0" fontId="16" fillId="14" borderId="0" xfId="0" applyFont="1" applyFill="1" applyBorder="1" applyAlignment="1" applyProtection="1">
      <alignment vertical="center" wrapText="1"/>
    </xf>
    <xf numFmtId="0" fontId="16" fillId="0" borderId="27" xfId="0" applyFont="1" applyFill="1" applyBorder="1" applyAlignment="1" applyProtection="1">
      <alignment vertical="center" wrapText="1"/>
    </xf>
    <xf numFmtId="0" fontId="8" fillId="4" borderId="27" xfId="0" applyFont="1" applyFill="1" applyBorder="1"/>
    <xf numFmtId="0" fontId="55" fillId="4" borderId="0" xfId="0" applyFont="1" applyFill="1" applyBorder="1" applyAlignment="1">
      <alignment horizontal="center"/>
    </xf>
    <xf numFmtId="0" fontId="8" fillId="4" borderId="19" xfId="0" applyFont="1" applyFill="1" applyBorder="1"/>
    <xf numFmtId="0" fontId="8" fillId="4" borderId="20" xfId="0" applyFont="1" applyFill="1" applyBorder="1"/>
    <xf numFmtId="0" fontId="8" fillId="4" borderId="29" xfId="0" applyFont="1" applyFill="1" applyBorder="1"/>
    <xf numFmtId="0" fontId="15" fillId="4" borderId="0" xfId="0" applyFont="1" applyFill="1" applyAlignment="1">
      <alignment vertical="center" wrapText="1"/>
    </xf>
    <xf numFmtId="0" fontId="64" fillId="0" borderId="1" xfId="0" applyFont="1" applyBorder="1" applyAlignment="1">
      <alignment vertical="center" wrapText="1"/>
    </xf>
    <xf numFmtId="0" fontId="65" fillId="4" borderId="1" xfId="0" applyFont="1" applyFill="1" applyBorder="1" applyAlignment="1">
      <alignment vertical="center" wrapText="1"/>
    </xf>
    <xf numFmtId="0" fontId="64" fillId="4" borderId="1" xfId="0" applyFont="1" applyFill="1" applyBorder="1" applyAlignment="1">
      <alignment vertical="center" wrapText="1"/>
    </xf>
    <xf numFmtId="0" fontId="13" fillId="4" borderId="0" xfId="0" applyFont="1" applyFill="1" applyBorder="1" applyAlignment="1" applyProtection="1">
      <alignment vertical="center" wrapText="1"/>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vertical="center" wrapText="1"/>
      <protection locked="0"/>
    </xf>
    <xf numFmtId="0" fontId="0" fillId="4" borderId="0" xfId="0" applyFont="1" applyFill="1" applyBorder="1" applyAlignment="1" applyProtection="1">
      <alignment vertical="center"/>
      <protection locked="0"/>
    </xf>
    <xf numFmtId="0" fontId="0" fillId="4" borderId="0" xfId="0" applyFill="1" applyProtection="1"/>
    <xf numFmtId="0" fontId="0" fillId="4" borderId="0" xfId="0" applyFill="1" applyBorder="1" applyProtection="1"/>
    <xf numFmtId="0" fontId="0" fillId="4" borderId="0" xfId="0" applyFill="1" applyProtection="1">
      <protection locked="0"/>
    </xf>
    <xf numFmtId="0" fontId="59" fillId="4" borderId="3" xfId="1858" applyFill="1" applyBorder="1" applyAlignment="1" applyProtection="1">
      <alignment horizontal="center" vertical="center" textRotation="90" wrapText="1"/>
      <protection locked="0"/>
    </xf>
    <xf numFmtId="0" fontId="6" fillId="4" borderId="0" xfId="0" applyFont="1" applyFill="1" applyBorder="1" applyAlignment="1" applyProtection="1">
      <alignment vertical="center" wrapText="1"/>
      <protection locked="0"/>
    </xf>
    <xf numFmtId="0" fontId="6" fillId="4" borderId="0" xfId="0" applyFont="1" applyFill="1" applyBorder="1" applyAlignment="1" applyProtection="1">
      <alignment horizontal="center" vertical="center" wrapText="1"/>
      <protection locked="0"/>
    </xf>
    <xf numFmtId="2" fontId="0" fillId="4" borderId="0" xfId="0" applyNumberFormat="1" applyFont="1" applyFill="1" applyBorder="1" applyAlignment="1" applyProtection="1">
      <alignment horizontal="left" vertical="center" wrapText="1"/>
    </xf>
    <xf numFmtId="2" fontId="0" fillId="4" borderId="10" xfId="0" applyNumberFormat="1" applyFont="1" applyFill="1" applyBorder="1" applyAlignment="1" applyProtection="1">
      <alignment horizontal="left" vertical="center" wrapText="1"/>
    </xf>
    <xf numFmtId="0" fontId="13" fillId="4" borderId="0" xfId="0" applyFont="1" applyFill="1" applyAlignment="1" applyProtection="1">
      <alignment wrapText="1"/>
    </xf>
    <xf numFmtId="0" fontId="7" fillId="4" borderId="0" xfId="0" applyFont="1" applyFill="1" applyProtection="1"/>
    <xf numFmtId="17" fontId="17" fillId="4" borderId="0" xfId="1323" applyNumberFormat="1" applyFont="1" applyFill="1" applyProtection="1">
      <protection locked="0"/>
    </xf>
    <xf numFmtId="0" fontId="17" fillId="4" borderId="0" xfId="1323" applyFont="1" applyFill="1" applyProtection="1">
      <protection locked="0"/>
    </xf>
    <xf numFmtId="0" fontId="19" fillId="4" borderId="0" xfId="1323" applyFont="1" applyFill="1" applyProtection="1">
      <protection locked="0"/>
    </xf>
    <xf numFmtId="0" fontId="37" fillId="11" borderId="1" xfId="1323" applyFont="1" applyFill="1" applyBorder="1" applyAlignment="1" applyProtection="1">
      <alignment horizontal="center" vertical="center"/>
    </xf>
    <xf numFmtId="0" fontId="37" fillId="11" borderId="2" xfId="1323" applyFont="1" applyFill="1" applyBorder="1" applyAlignment="1" applyProtection="1">
      <alignment horizontal="center" vertical="center"/>
    </xf>
    <xf numFmtId="0" fontId="39" fillId="4" borderId="1" xfId="1323" applyFont="1" applyFill="1" applyBorder="1" applyAlignment="1" applyProtection="1">
      <alignment vertical="center" wrapText="1"/>
    </xf>
    <xf numFmtId="0" fontId="36" fillId="4" borderId="0" xfId="1323" applyFont="1" applyFill="1" applyProtection="1"/>
    <xf numFmtId="0" fontId="46" fillId="4" borderId="1" xfId="1323" applyFont="1" applyFill="1" applyBorder="1" applyProtection="1"/>
    <xf numFmtId="0" fontId="37" fillId="4" borderId="1" xfId="1323" applyFont="1" applyFill="1" applyBorder="1" applyProtection="1"/>
    <xf numFmtId="0" fontId="27" fillId="4" borderId="0" xfId="0" applyFont="1" applyFill="1" applyBorder="1" applyAlignment="1" applyProtection="1">
      <alignment horizontal="center" textRotation="90" wrapText="1"/>
    </xf>
    <xf numFmtId="0" fontId="0" fillId="4" borderId="0" xfId="1324" applyFont="1" applyFill="1" applyAlignment="1" applyProtection="1"/>
    <xf numFmtId="0" fontId="0" fillId="4" borderId="44" xfId="1324" applyFont="1" applyFill="1" applyBorder="1" applyAlignment="1" applyProtection="1"/>
    <xf numFmtId="0" fontId="0" fillId="4" borderId="47" xfId="1324" applyFont="1" applyFill="1" applyBorder="1" applyAlignment="1" applyProtection="1"/>
    <xf numFmtId="0" fontId="48" fillId="4" borderId="0" xfId="1324" applyFont="1" applyFill="1" applyAlignment="1" applyProtection="1"/>
    <xf numFmtId="0" fontId="48" fillId="4" borderId="0" xfId="1324" applyFont="1" applyFill="1" applyAlignment="1" applyProtection="1">
      <alignment horizontal="center"/>
    </xf>
    <xf numFmtId="0" fontId="0" fillId="4" borderId="46" xfId="1324" applyFont="1" applyFill="1" applyBorder="1" applyAlignment="1" applyProtection="1"/>
    <xf numFmtId="0" fontId="0" fillId="4" borderId="0" xfId="1324" applyFont="1" applyFill="1" applyBorder="1" applyAlignment="1" applyProtection="1"/>
    <xf numFmtId="0" fontId="48" fillId="4" borderId="0" xfId="1324" applyFont="1" applyFill="1" applyBorder="1" applyAlignment="1" applyProtection="1"/>
    <xf numFmtId="0" fontId="48" fillId="4" borderId="47" xfId="1324" applyFont="1" applyFill="1" applyBorder="1" applyAlignment="1" applyProtection="1"/>
    <xf numFmtId="0" fontId="0" fillId="4" borderId="0" xfId="1324" applyFont="1" applyFill="1" applyAlignment="1" applyProtection="1">
      <alignment wrapText="1"/>
    </xf>
    <xf numFmtId="0" fontId="0" fillId="4" borderId="46" xfId="1324" applyFont="1" applyFill="1" applyBorder="1" applyAlignment="1" applyProtection="1">
      <alignment wrapText="1"/>
    </xf>
    <xf numFmtId="0" fontId="0" fillId="4" borderId="0" xfId="1324" applyFont="1" applyFill="1" applyBorder="1" applyAlignment="1" applyProtection="1">
      <alignment wrapText="1"/>
    </xf>
    <xf numFmtId="0" fontId="48" fillId="4" borderId="0" xfId="1324" applyFont="1" applyFill="1" applyBorder="1" applyAlignment="1" applyProtection="1">
      <alignment wrapText="1"/>
    </xf>
    <xf numFmtId="0" fontId="48" fillId="4" borderId="47" xfId="1324" applyFont="1" applyFill="1" applyBorder="1" applyAlignment="1" applyProtection="1">
      <alignment wrapText="1"/>
    </xf>
    <xf numFmtId="0" fontId="48" fillId="4" borderId="0" xfId="1324" applyFont="1" applyFill="1" applyAlignment="1" applyProtection="1">
      <alignment wrapText="1"/>
    </xf>
    <xf numFmtId="0" fontId="0" fillId="4" borderId="0" xfId="1324" applyFont="1" applyFill="1" applyAlignment="1" applyProtection="1">
      <alignment vertical="center"/>
    </xf>
    <xf numFmtId="0" fontId="0" fillId="4" borderId="46" xfId="1324" applyFont="1" applyFill="1" applyBorder="1" applyAlignment="1" applyProtection="1">
      <alignment vertical="center"/>
    </xf>
    <xf numFmtId="0" fontId="0" fillId="4" borderId="0" xfId="1324" applyFont="1" applyFill="1" applyBorder="1" applyAlignment="1" applyProtection="1">
      <alignment vertical="center"/>
    </xf>
    <xf numFmtId="0" fontId="0" fillId="4" borderId="47" xfId="1324" applyFont="1" applyFill="1" applyBorder="1" applyAlignment="1" applyProtection="1">
      <alignment vertical="center"/>
    </xf>
    <xf numFmtId="0" fontId="48" fillId="4" borderId="0" xfId="1324" applyFont="1" applyFill="1" applyAlignment="1" applyProtection="1">
      <alignment vertical="center"/>
    </xf>
    <xf numFmtId="0" fontId="48" fillId="4" borderId="0" xfId="1324" applyFont="1" applyFill="1" applyAlignment="1" applyProtection="1">
      <alignment horizontal="center" vertical="center"/>
    </xf>
    <xf numFmtId="164" fontId="47" fillId="4" borderId="0" xfId="1325" applyFont="1" applyFill="1" applyBorder="1" applyAlignment="1" applyProtection="1"/>
    <xf numFmtId="164" fontId="49" fillId="4" borderId="0" xfId="1325" applyFont="1" applyFill="1" applyBorder="1" applyAlignment="1" applyProtection="1">
      <alignment horizontal="left"/>
    </xf>
    <xf numFmtId="9" fontId="0" fillId="4" borderId="0" xfId="1327" applyFont="1" applyFill="1" applyBorder="1" applyAlignment="1" applyProtection="1">
      <alignment horizontal="center"/>
    </xf>
    <xf numFmtId="0" fontId="0" fillId="4" borderId="48" xfId="1324" applyFont="1" applyFill="1" applyBorder="1" applyAlignment="1" applyProtection="1"/>
    <xf numFmtId="0" fontId="0" fillId="4" borderId="49" xfId="1324" applyFont="1" applyFill="1" applyBorder="1" applyAlignment="1" applyProtection="1"/>
    <xf numFmtId="0" fontId="0" fillId="4" borderId="50" xfId="1324" applyFont="1" applyFill="1" applyBorder="1" applyAlignment="1" applyProtection="1"/>
    <xf numFmtId="0" fontId="63" fillId="4" borderId="0" xfId="1324" applyFont="1" applyFill="1" applyBorder="1" applyAlignment="1" applyProtection="1">
      <alignment vertical="center"/>
    </xf>
    <xf numFmtId="0" fontId="6" fillId="4" borderId="0" xfId="0" applyFont="1" applyFill="1" applyBorder="1" applyAlignment="1" applyProtection="1">
      <alignment vertical="center"/>
      <protection locked="0"/>
    </xf>
    <xf numFmtId="0" fontId="69" fillId="4" borderId="0" xfId="0" applyFont="1" applyFill="1" applyBorder="1" applyAlignment="1" applyProtection="1">
      <alignment vertical="center"/>
      <protection locked="0"/>
    </xf>
    <xf numFmtId="0" fontId="18" fillId="9" borderId="3" xfId="0" applyFont="1" applyFill="1" applyBorder="1" applyAlignment="1" applyProtection="1">
      <alignment horizontal="center" vertical="center" wrapText="1"/>
    </xf>
    <xf numFmtId="0" fontId="20" fillId="4" borderId="40" xfId="0" applyFont="1" applyFill="1" applyBorder="1" applyAlignment="1" applyProtection="1">
      <alignment horizontal="left" vertical="center" wrapText="1"/>
    </xf>
    <xf numFmtId="0" fontId="25" fillId="4" borderId="59" xfId="0" applyFont="1" applyFill="1" applyBorder="1" applyAlignment="1" applyProtection="1">
      <alignment horizontal="right"/>
    </xf>
    <xf numFmtId="0" fontId="0" fillId="4" borderId="0" xfId="0" applyFill="1" applyAlignment="1" applyProtection="1">
      <alignment horizontal="center" vertical="center"/>
    </xf>
    <xf numFmtId="165" fontId="71" fillId="4" borderId="2" xfId="0" applyNumberFormat="1" applyFont="1" applyFill="1" applyBorder="1" applyAlignment="1" applyProtection="1">
      <alignment horizontal="center" vertical="center" wrapText="1"/>
    </xf>
    <xf numFmtId="165" fontId="72" fillId="4" borderId="3" xfId="0" applyNumberFormat="1" applyFont="1" applyFill="1" applyBorder="1" applyAlignment="1" applyProtection="1">
      <alignment horizontal="center" vertical="center" wrapText="1"/>
    </xf>
    <xf numFmtId="165" fontId="72" fillId="4" borderId="23" xfId="0" applyNumberFormat="1" applyFont="1" applyFill="1" applyBorder="1" applyAlignment="1" applyProtection="1">
      <alignment horizontal="center" vertical="center" wrapText="1"/>
    </xf>
    <xf numFmtId="0" fontId="13" fillId="4" borderId="35" xfId="0" applyFont="1" applyFill="1" applyBorder="1" applyAlignment="1" applyProtection="1">
      <alignment vertical="center" wrapText="1"/>
    </xf>
    <xf numFmtId="166" fontId="13" fillId="4" borderId="35" xfId="2303" applyNumberFormat="1" applyFont="1" applyFill="1" applyBorder="1" applyAlignment="1" applyProtection="1">
      <alignment horizontal="left" vertical="center" wrapText="1"/>
    </xf>
    <xf numFmtId="0" fontId="13" fillId="4" borderId="0" xfId="0" applyFont="1" applyFill="1" applyAlignment="1" applyProtection="1">
      <alignment vertical="center"/>
    </xf>
    <xf numFmtId="166" fontId="13" fillId="4" borderId="0" xfId="2303" applyNumberFormat="1" applyFont="1" applyFill="1" applyAlignment="1" applyProtection="1">
      <alignment horizontal="left" vertical="center"/>
    </xf>
    <xf numFmtId="0" fontId="13" fillId="4" borderId="0" xfId="0" applyFont="1" applyFill="1" applyAlignment="1" applyProtection="1">
      <alignment horizontal="center" vertical="center" wrapText="1"/>
    </xf>
    <xf numFmtId="0" fontId="13" fillId="4" borderId="0" xfId="0" applyFont="1" applyFill="1" applyAlignment="1" applyProtection="1">
      <alignment vertical="center" wrapText="1"/>
    </xf>
    <xf numFmtId="166" fontId="13" fillId="4" borderId="0" xfId="2303" applyNumberFormat="1" applyFont="1" applyFill="1" applyBorder="1" applyAlignment="1" applyProtection="1">
      <alignment horizontal="left" vertical="center" wrapText="1"/>
    </xf>
    <xf numFmtId="0" fontId="13" fillId="4" borderId="62" xfId="0" applyFont="1" applyFill="1" applyBorder="1" applyAlignment="1" applyProtection="1">
      <alignment vertical="center" wrapText="1"/>
    </xf>
    <xf numFmtId="0" fontId="76" fillId="4" borderId="35" xfId="0" applyFont="1" applyFill="1" applyBorder="1" applyAlignment="1" applyProtection="1">
      <alignment vertical="center" wrapText="1"/>
    </xf>
    <xf numFmtId="0" fontId="77" fillId="4" borderId="35" xfId="0" applyFont="1" applyFill="1" applyBorder="1" applyAlignment="1" applyProtection="1">
      <alignment vertical="center" wrapText="1"/>
    </xf>
    <xf numFmtId="0" fontId="13" fillId="4" borderId="30" xfId="0" applyFont="1" applyFill="1" applyBorder="1" applyAlignment="1" applyProtection="1">
      <alignment vertical="center"/>
    </xf>
    <xf numFmtId="0" fontId="13"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wrapText="1"/>
    </xf>
    <xf numFmtId="0" fontId="77"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xf>
    <xf numFmtId="0" fontId="66" fillId="17" borderId="67" xfId="0" applyFont="1" applyFill="1" applyBorder="1" applyAlignment="1" applyProtection="1">
      <alignment vertical="center" wrapText="1"/>
    </xf>
    <xf numFmtId="166" fontId="66" fillId="17" borderId="67" xfId="0" applyNumberFormat="1" applyFont="1" applyFill="1" applyBorder="1" applyAlignment="1" applyProtection="1">
      <alignment horizontal="left" vertical="center" wrapText="1"/>
    </xf>
    <xf numFmtId="0" fontId="66" fillId="17" borderId="66" xfId="0" applyFont="1" applyFill="1" applyBorder="1" applyAlignment="1" applyProtection="1">
      <alignment vertical="center" wrapText="1"/>
    </xf>
    <xf numFmtId="166" fontId="66" fillId="17" borderId="66" xfId="0" applyNumberFormat="1" applyFont="1" applyFill="1" applyBorder="1" applyAlignment="1" applyProtection="1">
      <alignment horizontal="left" vertical="center" wrapText="1"/>
    </xf>
    <xf numFmtId="0" fontId="66" fillId="17" borderId="65" xfId="0" applyFont="1" applyFill="1" applyBorder="1" applyAlignment="1" applyProtection="1">
      <alignment vertical="center" wrapText="1"/>
    </xf>
    <xf numFmtId="166" fontId="66" fillId="17" borderId="65" xfId="0" applyNumberFormat="1" applyFont="1" applyFill="1" applyBorder="1" applyAlignment="1" applyProtection="1">
      <alignment horizontal="left" vertical="center" wrapText="1"/>
    </xf>
    <xf numFmtId="0" fontId="13" fillId="4" borderId="65" xfId="0" applyFont="1" applyFill="1" applyBorder="1" applyAlignment="1" applyProtection="1">
      <alignment vertical="center" wrapText="1"/>
    </xf>
    <xf numFmtId="0" fontId="76" fillId="4" borderId="0" xfId="0" applyFont="1" applyFill="1" applyAlignment="1" applyProtection="1">
      <alignment vertical="center" wrapText="1"/>
    </xf>
    <xf numFmtId="0" fontId="37" fillId="12" borderId="2" xfId="1323" applyFont="1" applyFill="1" applyBorder="1" applyAlignment="1" applyProtection="1">
      <alignment horizontal="center"/>
    </xf>
    <xf numFmtId="165" fontId="20" fillId="4" borderId="1" xfId="0" applyNumberFormat="1" applyFont="1" applyFill="1" applyBorder="1" applyAlignment="1" applyProtection="1">
      <alignment horizontal="center" vertical="center" wrapText="1"/>
    </xf>
    <xf numFmtId="0" fontId="19" fillId="4" borderId="0" xfId="1323" applyFont="1" applyFill="1" applyProtection="1"/>
    <xf numFmtId="0" fontId="37" fillId="12" borderId="2" xfId="1323" applyFont="1" applyFill="1" applyBorder="1" applyAlignment="1" applyProtection="1">
      <alignment horizontal="center" vertical="center"/>
    </xf>
    <xf numFmtId="0" fontId="45" fillId="4" borderId="0" xfId="1323" applyFont="1" applyFill="1" applyBorder="1" applyAlignment="1" applyProtection="1">
      <alignment wrapText="1"/>
    </xf>
    <xf numFmtId="0" fontId="0" fillId="0" borderId="0" xfId="1324" applyFont="1" applyFill="1" applyBorder="1" applyAlignment="1" applyProtection="1">
      <alignment horizontal="center" vertical="center" wrapText="1"/>
    </xf>
    <xf numFmtId="165" fontId="20" fillId="4" borderId="0" xfId="0" applyNumberFormat="1" applyFont="1" applyFill="1" applyBorder="1" applyAlignment="1" applyProtection="1">
      <alignment horizontal="left" wrapText="1"/>
    </xf>
    <xf numFmtId="0" fontId="78" fillId="4" borderId="0" xfId="0" applyFont="1" applyFill="1" applyBorder="1" applyAlignment="1" applyProtection="1">
      <alignment vertical="center" wrapText="1"/>
    </xf>
    <xf numFmtId="0" fontId="78" fillId="4" borderId="0" xfId="0" applyFont="1" applyFill="1" applyBorder="1" applyAlignment="1" applyProtection="1">
      <alignment vertical="center" wrapText="1"/>
      <protection locked="0"/>
    </xf>
    <xf numFmtId="0" fontId="78" fillId="4" borderId="0" xfId="0" applyFont="1" applyFill="1" applyProtection="1"/>
    <xf numFmtId="0" fontId="78" fillId="4" borderId="0" xfId="0" applyFont="1" applyFill="1" applyProtection="1">
      <protection locked="0"/>
    </xf>
    <xf numFmtId="0" fontId="78" fillId="4" borderId="0" xfId="0" applyFont="1" applyFill="1" applyBorder="1" applyProtection="1"/>
    <xf numFmtId="0" fontId="78" fillId="4" borderId="0" xfId="0" applyFont="1" applyFill="1" applyBorder="1" applyAlignment="1" applyProtection="1">
      <alignment horizontal="center" vertical="center"/>
    </xf>
    <xf numFmtId="0" fontId="79" fillId="4" borderId="0" xfId="0" applyFont="1" applyFill="1" applyBorder="1" applyAlignment="1" applyProtection="1">
      <alignment horizontal="center" vertical="center" wrapText="1"/>
    </xf>
    <xf numFmtId="0" fontId="78" fillId="4" borderId="0" xfId="0" applyFont="1" applyFill="1" applyBorder="1" applyAlignment="1" applyProtection="1">
      <alignment horizontal="center" vertical="center" wrapText="1"/>
    </xf>
    <xf numFmtId="0" fontId="35" fillId="4" borderId="0" xfId="0" applyFont="1" applyFill="1" applyBorder="1" applyAlignment="1" applyProtection="1">
      <alignment vertical="center"/>
    </xf>
    <xf numFmtId="0" fontId="35" fillId="4" borderId="0" xfId="0" applyFont="1" applyFill="1" applyBorder="1" applyAlignment="1" applyProtection="1">
      <alignment horizontal="center" vertical="center"/>
    </xf>
    <xf numFmtId="0" fontId="80" fillId="4" borderId="0" xfId="0" applyFont="1" applyFill="1" applyBorder="1" applyAlignment="1" applyProtection="1">
      <alignment horizontal="center" vertical="center"/>
    </xf>
    <xf numFmtId="0" fontId="35" fillId="4" borderId="0" xfId="0" applyFont="1" applyFill="1" applyBorder="1" applyAlignment="1" applyProtection="1">
      <alignment vertical="center" wrapText="1"/>
    </xf>
    <xf numFmtId="165" fontId="35" fillId="4" borderId="0" xfId="0" applyNumberFormat="1" applyFont="1" applyFill="1" applyBorder="1" applyAlignment="1" applyProtection="1">
      <alignment horizontal="left" vertical="center"/>
    </xf>
    <xf numFmtId="165" fontId="35" fillId="4" borderId="0" xfId="0" applyNumberFormat="1" applyFont="1" applyFill="1" applyBorder="1" applyAlignment="1" applyProtection="1">
      <alignment horizontal="center" vertical="center"/>
    </xf>
    <xf numFmtId="0" fontId="80" fillId="4" borderId="0" xfId="0" applyFont="1" applyFill="1" applyBorder="1" applyAlignment="1" applyProtection="1">
      <alignment horizontal="center" vertical="center" wrapText="1"/>
    </xf>
    <xf numFmtId="0" fontId="82" fillId="4" borderId="0" xfId="0" applyFont="1" applyFill="1" applyBorder="1" applyAlignment="1" applyProtection="1">
      <alignment vertical="center" wrapText="1"/>
    </xf>
    <xf numFmtId="0" fontId="35" fillId="4" borderId="0" xfId="0" applyFont="1" applyFill="1" applyBorder="1" applyProtection="1"/>
    <xf numFmtId="0" fontId="35" fillId="4" borderId="0" xfId="0" applyFont="1" applyFill="1" applyProtection="1"/>
    <xf numFmtId="0" fontId="8" fillId="4" borderId="0" xfId="0" applyFont="1" applyFill="1" applyAlignment="1">
      <alignment vertical="top" wrapText="1"/>
    </xf>
    <xf numFmtId="0" fontId="22" fillId="4" borderId="12"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27"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wrapText="1"/>
    </xf>
    <xf numFmtId="0" fontId="25" fillId="4" borderId="0" xfId="0" applyFont="1" applyFill="1" applyBorder="1" applyAlignment="1" applyProtection="1">
      <alignment horizontal="right"/>
    </xf>
    <xf numFmtId="0" fontId="13" fillId="4" borderId="0" xfId="0" applyFont="1" applyFill="1" applyBorder="1" applyAlignment="1" applyProtection="1">
      <alignment horizontal="left" vertical="center" wrapText="1"/>
    </xf>
    <xf numFmtId="0" fontId="25" fillId="4" borderId="0" xfId="0" applyFont="1" applyFill="1" applyBorder="1" applyAlignment="1" applyProtection="1">
      <alignment horizontal="center"/>
    </xf>
    <xf numFmtId="0" fontId="35" fillId="4" borderId="0" xfId="0" applyFont="1" applyFill="1" applyBorder="1" applyAlignment="1" applyProtection="1">
      <alignment horizontal="center" vertical="center"/>
    </xf>
    <xf numFmtId="0" fontId="35" fillId="4" borderId="0" xfId="0" applyFont="1" applyFill="1" applyBorder="1" applyAlignment="1" applyProtection="1">
      <alignment horizontal="center" vertical="center" wrapText="1"/>
    </xf>
    <xf numFmtId="0" fontId="48" fillId="4" borderId="0" xfId="0" applyFont="1" applyFill="1" applyBorder="1" applyAlignment="1" applyProtection="1">
      <alignment horizontal="center" vertical="center" wrapText="1"/>
    </xf>
    <xf numFmtId="0" fontId="20" fillId="4" borderId="20" xfId="0" applyFont="1" applyFill="1" applyBorder="1" applyAlignment="1" applyProtection="1">
      <alignment horizontal="left" vertical="center" wrapText="1"/>
    </xf>
    <xf numFmtId="0" fontId="13" fillId="4" borderId="63"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13" fillId="4" borderId="0" xfId="0" applyFont="1" applyFill="1" applyBorder="1" applyAlignment="1" applyProtection="1">
      <alignment horizontal="center" vertical="center" wrapText="1"/>
    </xf>
    <xf numFmtId="0" fontId="63" fillId="4" borderId="0" xfId="1324" applyFont="1" applyFill="1" applyBorder="1" applyAlignment="1" applyProtection="1">
      <alignment horizontal="left" vertical="center" indent="1"/>
    </xf>
    <xf numFmtId="0" fontId="2" fillId="0" borderId="0" xfId="0" applyFont="1" applyBorder="1"/>
    <xf numFmtId="0" fontId="2" fillId="0" borderId="1" xfId="0" applyFont="1" applyBorder="1"/>
    <xf numFmtId="0" fontId="2" fillId="4" borderId="0"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textRotation="90" wrapText="1"/>
    </xf>
    <xf numFmtId="0" fontId="14" fillId="4" borderId="0" xfId="0" applyFont="1" applyFill="1" applyAlignment="1">
      <alignment vertical="top" wrapText="1"/>
    </xf>
    <xf numFmtId="0" fontId="28" fillId="4" borderId="0" xfId="0" applyFont="1" applyFill="1" applyBorder="1" applyAlignment="1" applyProtection="1">
      <alignment vertical="center" wrapText="1"/>
    </xf>
    <xf numFmtId="0" fontId="84" fillId="4" borderId="56" xfId="0" applyFont="1" applyFill="1" applyBorder="1" applyAlignment="1" applyProtection="1">
      <alignment horizontal="right" vertical="center" wrapText="1"/>
    </xf>
    <xf numFmtId="165" fontId="85" fillId="4" borderId="56" xfId="0" applyNumberFormat="1" applyFont="1" applyFill="1" applyBorder="1" applyAlignment="1" applyProtection="1">
      <alignment horizontal="center" vertical="center" wrapText="1"/>
    </xf>
    <xf numFmtId="0" fontId="8" fillId="4" borderId="0" xfId="0" applyFont="1" applyFill="1" applyAlignment="1">
      <alignment vertical="top" wrapText="1"/>
    </xf>
    <xf numFmtId="0" fontId="22" fillId="4" borderId="12"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35" fillId="4" borderId="0" xfId="0" applyFont="1" applyFill="1" applyBorder="1" applyAlignment="1" applyProtection="1">
      <alignment horizontal="center" vertical="center" wrapText="1"/>
    </xf>
    <xf numFmtId="0" fontId="48" fillId="4" borderId="0" xfId="0" applyFont="1" applyFill="1" applyBorder="1" applyAlignment="1" applyProtection="1">
      <alignment horizontal="center" vertical="center" wrapText="1"/>
    </xf>
    <xf numFmtId="0" fontId="45" fillId="4" borderId="1" xfId="1323" applyFont="1" applyFill="1" applyBorder="1" applyAlignment="1" applyProtection="1">
      <alignment vertical="center" wrapText="1"/>
    </xf>
    <xf numFmtId="0" fontId="0" fillId="4" borderId="27" xfId="0" applyFill="1" applyBorder="1" applyProtection="1">
      <protection locked="0"/>
    </xf>
    <xf numFmtId="0" fontId="0" fillId="4" borderId="19" xfId="0" applyFill="1" applyBorder="1" applyProtection="1">
      <protection locked="0"/>
    </xf>
    <xf numFmtId="0" fontId="0" fillId="4" borderId="20" xfId="0" applyFill="1" applyBorder="1" applyProtection="1">
      <protection locked="0"/>
    </xf>
    <xf numFmtId="0" fontId="0" fillId="4" borderId="29" xfId="0" applyFill="1" applyBorder="1" applyProtection="1">
      <protection locked="0"/>
    </xf>
    <xf numFmtId="0" fontId="0" fillId="4" borderId="23" xfId="0" applyFill="1" applyBorder="1" applyProtection="1">
      <protection locked="0"/>
    </xf>
    <xf numFmtId="0" fontId="0" fillId="4" borderId="74" xfId="0" applyFill="1" applyBorder="1" applyProtection="1">
      <protection locked="0"/>
    </xf>
    <xf numFmtId="0" fontId="0" fillId="4" borderId="75" xfId="0" applyFill="1" applyBorder="1" applyProtection="1">
      <protection locked="0"/>
    </xf>
    <xf numFmtId="0" fontId="2" fillId="0" borderId="0"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8" fillId="4" borderId="0" xfId="0" applyFont="1" applyFill="1" applyAlignment="1">
      <alignment vertical="top"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5" fillId="4" borderId="0" xfId="0" applyFont="1" applyFill="1" applyAlignment="1">
      <alignment horizontal="center" vertical="center" wrapText="1"/>
    </xf>
    <xf numFmtId="0" fontId="61" fillId="16" borderId="0" xfId="0" applyFont="1" applyFill="1" applyAlignment="1">
      <alignment horizontal="center" vertical="center"/>
    </xf>
    <xf numFmtId="0" fontId="35" fillId="4" borderId="0" xfId="0" applyFont="1" applyFill="1" applyBorder="1" applyAlignment="1" applyProtection="1">
      <alignment horizontal="center" vertical="center" wrapText="1"/>
    </xf>
    <xf numFmtId="166" fontId="81" fillId="4" borderId="0" xfId="2303" applyNumberFormat="1" applyFont="1" applyFill="1" applyBorder="1" applyAlignment="1" applyProtection="1">
      <alignment horizontal="center" vertical="center" wrapText="1"/>
    </xf>
    <xf numFmtId="0" fontId="1" fillId="4" borderId="31"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70" fillId="2" borderId="15" xfId="0" applyFont="1" applyFill="1" applyBorder="1" applyAlignment="1" applyProtection="1">
      <alignment horizontal="left" vertical="top" wrapText="1"/>
    </xf>
    <xf numFmtId="0" fontId="70" fillId="2" borderId="38" xfId="0" applyFont="1" applyFill="1" applyBorder="1" applyAlignment="1" applyProtection="1">
      <alignment horizontal="left" vertical="top" wrapText="1"/>
    </xf>
    <xf numFmtId="0" fontId="70" fillId="2" borderId="8" xfId="0" applyFont="1" applyFill="1" applyBorder="1" applyAlignment="1" applyProtection="1">
      <alignment horizontal="left" vertical="top" wrapText="1"/>
    </xf>
    <xf numFmtId="0" fontId="70" fillId="2" borderId="1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35" fillId="4" borderId="0" xfId="0" applyFont="1" applyFill="1" applyBorder="1" applyAlignment="1" applyProtection="1">
      <alignment horizontal="center" vertical="center"/>
    </xf>
    <xf numFmtId="0" fontId="22" fillId="4" borderId="12"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68" fillId="4" borderId="12" xfId="0" applyFont="1" applyFill="1" applyBorder="1" applyAlignment="1" applyProtection="1">
      <alignment horizontal="left" vertical="center" wrapText="1"/>
      <protection locked="0"/>
    </xf>
    <xf numFmtId="0" fontId="68" fillId="4" borderId="0" xfId="0" applyFont="1" applyFill="1" applyBorder="1" applyAlignment="1" applyProtection="1">
      <alignment horizontal="left" vertical="center" wrapText="1"/>
      <protection locked="0"/>
    </xf>
    <xf numFmtId="0" fontId="68" fillId="4" borderId="10" xfId="0" applyFont="1" applyFill="1" applyBorder="1" applyAlignment="1" applyProtection="1">
      <alignment horizontal="left" vertical="center" wrapText="1"/>
      <protection locked="0"/>
    </xf>
    <xf numFmtId="165" fontId="71" fillId="4" borderId="4" xfId="0" applyNumberFormat="1" applyFont="1" applyFill="1" applyBorder="1" applyAlignment="1" applyProtection="1">
      <alignment horizontal="center" vertical="center" wrapText="1"/>
    </xf>
    <xf numFmtId="165" fontId="71" fillId="4" borderId="5" xfId="0" applyNumberFormat="1" applyFont="1" applyFill="1" applyBorder="1" applyAlignment="1" applyProtection="1">
      <alignment horizontal="center" vertical="center" wrapText="1"/>
    </xf>
    <xf numFmtId="165" fontId="71" fillId="4" borderId="6" xfId="0" applyNumberFormat="1" applyFont="1" applyFill="1" applyBorder="1" applyAlignment="1" applyProtection="1">
      <alignment horizontal="center" vertical="center" wrapText="1"/>
    </xf>
    <xf numFmtId="0" fontId="32" fillId="4" borderId="2" xfId="0" applyFont="1" applyFill="1" applyBorder="1" applyAlignment="1" applyProtection="1">
      <alignment horizontal="left" vertical="center" wrapText="1"/>
      <protection locked="0"/>
    </xf>
    <xf numFmtId="0" fontId="32" fillId="4" borderId="7"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0" fillId="0" borderId="7" xfId="0" applyBorder="1" applyAlignment="1" applyProtection="1"/>
    <xf numFmtId="0" fontId="0" fillId="0" borderId="3" xfId="0" applyBorder="1" applyAlignment="1" applyProtection="1"/>
    <xf numFmtId="0" fontId="0" fillId="4" borderId="7" xfId="0" applyFill="1" applyBorder="1" applyAlignment="1" applyProtection="1"/>
    <xf numFmtId="0" fontId="0" fillId="4" borderId="3" xfId="0" applyFill="1" applyBorder="1" applyAlignment="1" applyProtection="1"/>
    <xf numFmtId="0" fontId="1" fillId="4" borderId="71" xfId="0" applyFont="1" applyFill="1" applyBorder="1" applyAlignment="1" applyProtection="1">
      <alignment horizontal="center" vertical="center" wrapText="1"/>
      <protection locked="0"/>
    </xf>
    <xf numFmtId="0" fontId="1" fillId="4" borderId="72" xfId="0" applyFont="1" applyFill="1" applyBorder="1" applyAlignment="1" applyProtection="1">
      <alignment horizontal="center" vertical="center" wrapText="1"/>
      <protection locked="0"/>
    </xf>
    <xf numFmtId="0" fontId="1" fillId="4" borderId="7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xf>
    <xf numFmtId="0" fontId="1" fillId="4" borderId="22" xfId="0" applyFont="1" applyFill="1" applyBorder="1" applyAlignment="1" applyProtection="1">
      <alignment horizontal="center" vertical="center" wrapText="1"/>
    </xf>
    <xf numFmtId="0" fontId="32" fillId="4" borderId="7" xfId="0" applyFont="1" applyFill="1" applyBorder="1" applyAlignment="1" applyProtection="1">
      <alignment horizontal="right" vertical="center" wrapText="1"/>
    </xf>
    <xf numFmtId="0" fontId="0" fillId="4" borderId="7" xfId="0" applyFont="1" applyFill="1" applyBorder="1" applyAlignment="1" applyProtection="1">
      <alignment horizontal="right" vertical="center" wrapText="1"/>
    </xf>
    <xf numFmtId="0" fontId="2" fillId="4" borderId="7" xfId="0" applyFont="1" applyFill="1" applyBorder="1" applyAlignment="1" applyProtection="1">
      <alignment horizontal="right" vertical="center" wrapText="1"/>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6" fillId="4" borderId="7" xfId="0" applyFont="1" applyFill="1" applyBorder="1" applyAlignment="1" applyProtection="1">
      <alignment horizontal="left" vertical="center" wrapText="1"/>
    </xf>
    <xf numFmtId="0" fontId="0" fillId="4" borderId="7" xfId="0" applyFill="1" applyBorder="1" applyAlignment="1" applyProtection="1">
      <alignment horizontal="center"/>
    </xf>
    <xf numFmtId="0" fontId="0" fillId="4" borderId="3" xfId="0" applyFill="1" applyBorder="1" applyAlignment="1" applyProtection="1">
      <alignment horizontal="center"/>
    </xf>
    <xf numFmtId="0" fontId="6"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60" xfId="0" applyFont="1" applyFill="1" applyBorder="1" applyAlignment="1" applyProtection="1">
      <alignment horizontal="center" vertical="center" wrapText="1"/>
    </xf>
    <xf numFmtId="0" fontId="21" fillId="0" borderId="33" xfId="0" applyFont="1" applyFill="1" applyBorder="1" applyAlignment="1" applyProtection="1">
      <alignment horizontal="right" vertical="center" wrapText="1"/>
    </xf>
    <xf numFmtId="0" fontId="21" fillId="0" borderId="20" xfId="0" applyFont="1" applyFill="1" applyBorder="1" applyAlignment="1" applyProtection="1">
      <alignment horizontal="right" vertical="center" wrapText="1"/>
    </xf>
    <xf numFmtId="0" fontId="21" fillId="4" borderId="20" xfId="0" applyFont="1" applyFill="1" applyBorder="1" applyAlignment="1" applyProtection="1">
      <alignment horizontal="left" vertical="center" wrapText="1"/>
    </xf>
    <xf numFmtId="0" fontId="21" fillId="4" borderId="40" xfId="0" applyFont="1" applyFill="1" applyBorder="1" applyAlignment="1" applyProtection="1">
      <alignment horizontal="left" vertical="center" wrapText="1"/>
    </xf>
    <xf numFmtId="0" fontId="31" fillId="2" borderId="14" xfId="0" applyFont="1" applyFill="1" applyBorder="1" applyAlignment="1" applyProtection="1">
      <alignment horizontal="right" vertical="top" wrapText="1"/>
    </xf>
    <xf numFmtId="0" fontId="31" fillId="2" borderId="15" xfId="0" applyFont="1" applyFill="1" applyBorder="1" applyAlignment="1" applyProtection="1">
      <alignment horizontal="right" vertical="top" wrapText="1"/>
    </xf>
    <xf numFmtId="0" fontId="31" fillId="2" borderId="17" xfId="0" applyFont="1" applyFill="1" applyBorder="1" applyAlignment="1" applyProtection="1">
      <alignment horizontal="right" vertical="top" wrapText="1"/>
    </xf>
    <xf numFmtId="0" fontId="31" fillId="2" borderId="8" xfId="0" applyFont="1" applyFill="1" applyBorder="1" applyAlignment="1" applyProtection="1">
      <alignment horizontal="right" vertical="top" wrapText="1"/>
    </xf>
    <xf numFmtId="0" fontId="6" fillId="4" borderId="22" xfId="0" applyFont="1" applyFill="1" applyBorder="1" applyAlignment="1" applyProtection="1">
      <alignment horizontal="left" vertical="center" wrapText="1"/>
    </xf>
    <xf numFmtId="0" fontId="6" fillId="9" borderId="1" xfId="0" applyFont="1" applyFill="1" applyBorder="1" applyAlignment="1" applyProtection="1">
      <alignment horizontal="center" vertical="center" wrapText="1"/>
    </xf>
    <xf numFmtId="9" fontId="33" fillId="4" borderId="7" xfId="0" applyNumberFormat="1" applyFont="1" applyFill="1" applyBorder="1" applyAlignment="1" applyProtection="1">
      <alignment horizontal="center" vertical="center" wrapText="1"/>
    </xf>
    <xf numFmtId="0" fontId="33" fillId="4" borderId="3" xfId="0" applyFont="1" applyFill="1" applyBorder="1" applyAlignment="1" applyProtection="1">
      <alignment horizontal="center" vertical="center" wrapText="1"/>
    </xf>
    <xf numFmtId="9" fontId="33" fillId="4" borderId="34" xfId="0" applyNumberFormat="1" applyFont="1" applyFill="1" applyBorder="1" applyAlignment="1" applyProtection="1">
      <alignment horizontal="center" vertical="center" wrapText="1"/>
    </xf>
    <xf numFmtId="0" fontId="33" fillId="4" borderId="57" xfId="0" applyFont="1" applyFill="1" applyBorder="1" applyAlignment="1" applyProtection="1">
      <alignment horizontal="center" vertical="center" wrapText="1"/>
    </xf>
    <xf numFmtId="0" fontId="2" fillId="4" borderId="31" xfId="0" applyFont="1" applyFill="1" applyBorder="1" applyAlignment="1" applyProtection="1">
      <alignment horizontal="center" vertical="center" wrapText="1"/>
    </xf>
    <xf numFmtId="0" fontId="6" fillId="9" borderId="22"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36"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70"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22" fillId="4" borderId="31" xfId="0" applyFont="1" applyFill="1" applyBorder="1" applyAlignment="1" applyProtection="1">
      <alignment horizontal="center" vertical="center" wrapText="1"/>
      <protection locked="0"/>
    </xf>
    <xf numFmtId="0" fontId="22" fillId="4" borderId="13" xfId="0" applyFont="1" applyFill="1" applyBorder="1" applyAlignment="1" applyProtection="1">
      <alignment horizontal="center" vertical="center" wrapText="1"/>
      <protection locked="0"/>
    </xf>
    <xf numFmtId="0" fontId="22" fillId="4" borderId="28"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22" fillId="4" borderId="0" xfId="0" applyFont="1" applyFill="1" applyBorder="1" applyAlignment="1" applyProtection="1">
      <alignment horizontal="center" vertical="center" wrapText="1"/>
      <protection locked="0"/>
    </xf>
    <xf numFmtId="0" fontId="22" fillId="4" borderId="27" xfId="0" applyFont="1" applyFill="1" applyBorder="1" applyAlignment="1" applyProtection="1">
      <alignment horizontal="center" vertical="center" wrapText="1"/>
      <protection locked="0"/>
    </xf>
    <xf numFmtId="0" fontId="22" fillId="4" borderId="32"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25"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xf>
    <xf numFmtId="0" fontId="0" fillId="4" borderId="13" xfId="0" applyFill="1" applyBorder="1" applyAlignment="1" applyProtection="1"/>
    <xf numFmtId="0" fontId="0" fillId="4" borderId="9" xfId="0" applyFill="1" applyBorder="1" applyAlignment="1" applyProtection="1"/>
    <xf numFmtId="0" fontId="32" fillId="0" borderId="2"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2" fillId="4" borderId="18" xfId="0" applyFont="1" applyFill="1" applyBorder="1" applyAlignment="1" applyProtection="1">
      <alignment horizontal="center" vertical="center" textRotation="90" wrapText="1"/>
    </xf>
    <xf numFmtId="0" fontId="2" fillId="4" borderId="17" xfId="0" applyFont="1" applyFill="1" applyBorder="1" applyAlignment="1" applyProtection="1">
      <alignment horizontal="center" vertical="center" textRotation="90" wrapText="1"/>
    </xf>
    <xf numFmtId="0" fontId="1" fillId="4" borderId="7" xfId="0" applyFont="1" applyFill="1" applyBorder="1" applyAlignment="1" applyProtection="1">
      <alignment horizontal="right" vertical="center" wrapText="1"/>
    </xf>
    <xf numFmtId="0" fontId="0" fillId="0" borderId="7" xfId="0" applyBorder="1" applyAlignment="1" applyProtection="1">
      <alignment horizontal="center"/>
    </xf>
    <xf numFmtId="0" fontId="0" fillId="0" borderId="3" xfId="0" applyBorder="1" applyAlignment="1" applyProtection="1">
      <alignment horizontal="center"/>
    </xf>
    <xf numFmtId="0" fontId="1" fillId="4" borderId="18" xfId="0" applyFont="1" applyFill="1" applyBorder="1" applyAlignment="1" applyProtection="1">
      <alignment horizontal="center" vertical="center" textRotation="90" wrapText="1"/>
    </xf>
    <xf numFmtId="0" fontId="2" fillId="4" borderId="16" xfId="0" applyFont="1" applyFill="1" applyBorder="1" applyAlignment="1" applyProtection="1">
      <alignment horizontal="center" vertical="center" textRotation="90" wrapText="1"/>
    </xf>
    <xf numFmtId="0" fontId="2" fillId="4" borderId="3" xfId="0" applyFont="1" applyFill="1" applyBorder="1" applyAlignment="1" applyProtection="1">
      <alignment horizontal="center" vertical="center" wrapText="1"/>
    </xf>
    <xf numFmtId="0" fontId="32" fillId="4" borderId="3" xfId="0" applyFont="1" applyFill="1" applyBorder="1" applyAlignment="1" applyProtection="1">
      <alignment horizontal="left" vertical="center" wrapText="1"/>
      <protection locked="0"/>
    </xf>
    <xf numFmtId="0" fontId="48" fillId="4" borderId="0" xfId="0" applyFont="1" applyFill="1" applyBorder="1" applyAlignment="1" applyProtection="1">
      <alignment horizontal="center" vertical="center" wrapText="1"/>
    </xf>
    <xf numFmtId="0" fontId="1" fillId="4" borderId="8"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0" fontId="60" fillId="4" borderId="7" xfId="1858" applyFont="1" applyFill="1" applyBorder="1" applyAlignment="1" applyProtection="1">
      <alignment horizontal="center" wrapText="1"/>
    </xf>
    <xf numFmtId="0" fontId="60" fillId="4" borderId="3" xfId="1858" applyFont="1" applyFill="1" applyBorder="1" applyAlignment="1" applyProtection="1">
      <alignment horizontal="center" wrapText="1"/>
    </xf>
    <xf numFmtId="0" fontId="22" fillId="4" borderId="31" xfId="0" applyFont="1" applyFill="1" applyBorder="1" applyAlignment="1" applyProtection="1">
      <alignment horizontal="left" vertical="center" wrapText="1"/>
      <protection locked="0"/>
    </xf>
    <xf numFmtId="0" fontId="22" fillId="4" borderId="13" xfId="0" applyFont="1" applyFill="1" applyBorder="1" applyAlignment="1" applyProtection="1">
      <alignment horizontal="left" vertical="center" wrapText="1"/>
      <protection locked="0"/>
    </xf>
    <xf numFmtId="0" fontId="22" fillId="4" borderId="9" xfId="0" applyFont="1" applyFill="1" applyBorder="1" applyAlignment="1" applyProtection="1">
      <alignment horizontal="left" vertical="center" wrapText="1"/>
      <protection locked="0"/>
    </xf>
    <xf numFmtId="0" fontId="18" fillId="4" borderId="22"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33" fillId="4" borderId="7" xfId="0" applyFont="1" applyFill="1" applyBorder="1" applyAlignment="1" applyProtection="1">
      <alignment horizontal="center" vertical="center" wrapText="1"/>
    </xf>
    <xf numFmtId="0" fontId="5" fillId="4" borderId="7" xfId="0" applyFont="1" applyFill="1" applyBorder="1" applyAlignment="1" applyProtection="1">
      <alignment horizontal="right" vertical="center" wrapText="1"/>
    </xf>
    <xf numFmtId="0" fontId="6" fillId="9" borderId="37" xfId="0" applyFont="1" applyFill="1" applyBorder="1" applyAlignment="1" applyProtection="1">
      <alignment horizontal="center" vertical="center" wrapText="1"/>
    </xf>
    <xf numFmtId="0" fontId="22" fillId="4" borderId="28" xfId="0" applyFont="1" applyFill="1" applyBorder="1" applyAlignment="1" applyProtection="1">
      <alignment horizontal="left" vertical="center" wrapText="1"/>
      <protection locked="0"/>
    </xf>
    <xf numFmtId="0" fontId="22" fillId="4" borderId="27" xfId="0" applyFont="1" applyFill="1" applyBorder="1" applyAlignment="1" applyProtection="1">
      <alignment horizontal="left" vertical="center" wrapText="1"/>
      <protection locked="0"/>
    </xf>
    <xf numFmtId="0" fontId="33" fillId="4" borderId="34"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53" fillId="4" borderId="24" xfId="0" applyFont="1" applyFill="1" applyBorder="1" applyAlignment="1" applyProtection="1">
      <alignment horizontal="left" vertical="center" wrapText="1"/>
    </xf>
    <xf numFmtId="0" fontId="53" fillId="4" borderId="34" xfId="0" applyFont="1" applyFill="1" applyBorder="1" applyAlignment="1" applyProtection="1">
      <alignment horizontal="left" vertical="center" wrapText="1"/>
    </xf>
    <xf numFmtId="0" fontId="75" fillId="4" borderId="32" xfId="0" applyFont="1" applyFill="1" applyBorder="1" applyAlignment="1" applyProtection="1">
      <alignment horizontal="center" vertical="center" wrapText="1"/>
    </xf>
    <xf numFmtId="0" fontId="75" fillId="4" borderId="8" xfId="0" applyFont="1" applyFill="1" applyBorder="1" applyAlignment="1" applyProtection="1">
      <alignment horizontal="center" vertical="center" wrapText="1"/>
    </xf>
    <xf numFmtId="0" fontId="75" fillId="4" borderId="11" xfId="0" applyFont="1" applyFill="1" applyBorder="1" applyAlignment="1" applyProtection="1">
      <alignment horizontal="center" vertical="center" wrapText="1"/>
    </xf>
    <xf numFmtId="0" fontId="67" fillId="4" borderId="31" xfId="0" applyFont="1" applyFill="1" applyBorder="1" applyAlignment="1" applyProtection="1">
      <alignment horizontal="left" vertical="center" textRotation="90" wrapText="1"/>
    </xf>
    <xf numFmtId="0" fontId="67" fillId="4" borderId="12" xfId="0" applyFont="1" applyFill="1" applyBorder="1" applyAlignment="1" applyProtection="1">
      <alignment horizontal="left" vertical="center" textRotation="90" wrapText="1"/>
    </xf>
    <xf numFmtId="0" fontId="67" fillId="4" borderId="33" xfId="0" applyFont="1" applyFill="1" applyBorder="1" applyAlignment="1" applyProtection="1">
      <alignment horizontal="left" vertical="center" textRotation="90" wrapText="1"/>
    </xf>
    <xf numFmtId="0" fontId="25" fillId="4" borderId="58" xfId="0" applyFont="1" applyFill="1" applyBorder="1" applyAlignment="1" applyProtection="1">
      <alignment horizontal="right"/>
    </xf>
    <xf numFmtId="0" fontId="31" fillId="2" borderId="14" xfId="0" applyFont="1" applyFill="1" applyBorder="1" applyAlignment="1" applyProtection="1">
      <alignment horizontal="right" vertical="center" wrapText="1"/>
    </xf>
    <xf numFmtId="0" fontId="31" fillId="2" borderId="15" xfId="0" applyFont="1" applyFill="1" applyBorder="1" applyAlignment="1" applyProtection="1">
      <alignment horizontal="right" vertical="center" wrapText="1"/>
    </xf>
    <xf numFmtId="0" fontId="31" fillId="2" borderId="17" xfId="0" applyFont="1" applyFill="1" applyBorder="1" applyAlignment="1" applyProtection="1">
      <alignment horizontal="right" vertical="center" wrapText="1"/>
    </xf>
    <xf numFmtId="0" fontId="31" fillId="2" borderId="8" xfId="0" applyFont="1" applyFill="1" applyBorder="1" applyAlignment="1" applyProtection="1">
      <alignment horizontal="right" vertical="center" wrapText="1"/>
    </xf>
    <xf numFmtId="0" fontId="0" fillId="4" borderId="0" xfId="0" applyFont="1" applyFill="1" applyBorder="1" applyAlignment="1" applyProtection="1">
      <alignment horizontal="right" vertical="center" wrapText="1"/>
    </xf>
    <xf numFmtId="0" fontId="0" fillId="4" borderId="61" xfId="0" applyFont="1" applyFill="1" applyBorder="1" applyAlignment="1" applyProtection="1">
      <alignment horizontal="right" vertical="center" wrapText="1"/>
    </xf>
    <xf numFmtId="165" fontId="26" fillId="4" borderId="64" xfId="0" applyNumberFormat="1" applyFont="1" applyFill="1" applyBorder="1" applyAlignment="1" applyProtection="1">
      <alignment horizontal="center" vertical="center" wrapText="1"/>
    </xf>
    <xf numFmtId="165" fontId="26" fillId="4" borderId="62" xfId="0" applyNumberFormat="1" applyFont="1" applyFill="1" applyBorder="1" applyAlignment="1" applyProtection="1">
      <alignment horizontal="center" vertical="center" wrapText="1"/>
    </xf>
    <xf numFmtId="165" fontId="26" fillId="4" borderId="63" xfId="0" applyNumberFormat="1" applyFont="1" applyFill="1" applyBorder="1" applyAlignment="1" applyProtection="1">
      <alignment horizontal="center" vertical="center" wrapText="1"/>
    </xf>
    <xf numFmtId="0" fontId="70" fillId="2" borderId="15" xfId="0" applyFont="1" applyFill="1" applyBorder="1" applyAlignment="1" applyProtection="1">
      <alignment horizontal="left" vertical="center" wrapText="1"/>
    </xf>
    <xf numFmtId="0" fontId="70" fillId="2" borderId="38" xfId="0" applyFont="1" applyFill="1" applyBorder="1" applyAlignment="1" applyProtection="1">
      <alignment horizontal="left" vertical="center" wrapText="1"/>
    </xf>
    <xf numFmtId="0" fontId="70" fillId="2" borderId="8" xfId="0" applyFont="1" applyFill="1" applyBorder="1" applyAlignment="1" applyProtection="1">
      <alignment horizontal="left" vertical="center" wrapText="1"/>
    </xf>
    <xf numFmtId="0" fontId="70" fillId="2" borderId="11" xfId="0" applyFont="1" applyFill="1" applyBorder="1" applyAlignment="1" applyProtection="1">
      <alignment horizontal="left" vertical="center" wrapText="1"/>
    </xf>
    <xf numFmtId="0" fontId="73" fillId="4" borderId="7" xfId="0" applyFont="1" applyFill="1" applyBorder="1" applyAlignment="1" applyProtection="1">
      <alignment vertical="center"/>
    </xf>
    <xf numFmtId="0" fontId="73" fillId="4" borderId="3" xfId="0" applyFont="1" applyFill="1" applyBorder="1" applyAlignment="1" applyProtection="1">
      <alignment vertical="center"/>
    </xf>
    <xf numFmtId="0" fontId="29" fillId="4" borderId="0" xfId="0" applyFont="1" applyFill="1" applyBorder="1" applyAlignment="1" applyProtection="1">
      <alignment horizontal="right" vertical="center" wrapText="1"/>
    </xf>
    <xf numFmtId="0" fontId="29" fillId="4" borderId="61" xfId="0" applyFont="1" applyFill="1" applyBorder="1" applyAlignment="1" applyProtection="1">
      <alignment horizontal="right" vertical="center" wrapText="1"/>
    </xf>
    <xf numFmtId="0" fontId="21" fillId="4" borderId="33" xfId="0" applyFont="1" applyFill="1" applyBorder="1" applyAlignment="1" applyProtection="1">
      <alignment horizontal="right" vertical="center" wrapText="1"/>
    </xf>
    <xf numFmtId="0" fontId="21" fillId="4" borderId="20" xfId="0" applyFont="1" applyFill="1" applyBorder="1" applyAlignment="1" applyProtection="1">
      <alignment horizontal="right" vertical="center" wrapText="1"/>
    </xf>
    <xf numFmtId="0" fontId="20" fillId="4" borderId="20" xfId="0" applyFont="1" applyFill="1" applyBorder="1" applyAlignment="1" applyProtection="1">
      <alignment horizontal="left" vertical="center" wrapText="1"/>
    </xf>
    <xf numFmtId="0" fontId="10" fillId="4" borderId="7" xfId="0" applyFont="1" applyFill="1" applyBorder="1" applyAlignment="1" applyProtection="1">
      <alignment horizontal="right" vertical="center" wrapText="1"/>
    </xf>
    <xf numFmtId="0" fontId="10" fillId="4" borderId="18" xfId="0" applyFont="1" applyFill="1" applyBorder="1" applyAlignment="1" applyProtection="1">
      <alignment horizontal="center" vertical="center" textRotation="90" wrapText="1"/>
    </xf>
    <xf numFmtId="0" fontId="10" fillId="4" borderId="16" xfId="0" applyFont="1" applyFill="1" applyBorder="1" applyAlignment="1" applyProtection="1">
      <alignment horizontal="center" vertical="center" textRotation="90" wrapText="1"/>
    </xf>
    <xf numFmtId="0" fontId="10" fillId="4" borderId="17" xfId="0" applyFont="1" applyFill="1" applyBorder="1" applyAlignment="1" applyProtection="1">
      <alignment horizontal="center" vertical="center" textRotation="90" wrapText="1"/>
    </xf>
    <xf numFmtId="0" fontId="0" fillId="4" borderId="31"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0" fillId="4" borderId="27" xfId="0" applyFont="1" applyFill="1" applyBorder="1" applyAlignment="1" applyProtection="1">
      <alignment horizontal="center" vertical="center" wrapText="1"/>
    </xf>
    <xf numFmtId="0" fontId="0" fillId="4" borderId="33"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0" fillId="4" borderId="29"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3" xfId="0" applyFont="1" applyFill="1" applyBorder="1" applyAlignment="1" applyProtection="1">
      <alignment horizontal="center" vertical="center" wrapText="1"/>
    </xf>
    <xf numFmtId="0" fontId="33" fillId="0" borderId="34" xfId="0" applyFont="1" applyFill="1" applyBorder="1" applyAlignment="1" applyProtection="1">
      <alignment horizontal="center" vertical="center" wrapText="1"/>
    </xf>
    <xf numFmtId="0" fontId="33" fillId="0" borderId="57" xfId="0" applyFont="1" applyFill="1" applyBorder="1" applyAlignment="1" applyProtection="1">
      <alignment horizontal="center" vertical="center" wrapText="1"/>
    </xf>
    <xf numFmtId="0" fontId="22" fillId="4" borderId="32" xfId="0" applyFont="1" applyFill="1" applyBorder="1" applyAlignment="1" applyProtection="1">
      <alignment horizontal="left" vertical="center" wrapText="1"/>
      <protection locked="0"/>
    </xf>
    <xf numFmtId="0" fontId="22" fillId="4" borderId="8" xfId="0" applyFont="1" applyFill="1" applyBorder="1" applyAlignment="1" applyProtection="1">
      <alignment horizontal="left" vertical="center" wrapText="1"/>
      <protection locked="0"/>
    </xf>
    <xf numFmtId="0" fontId="22" fillId="4" borderId="2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xf>
    <xf numFmtId="0" fontId="10" fillId="4" borderId="60" xfId="0" applyFont="1" applyFill="1" applyBorder="1" applyAlignment="1" applyProtection="1">
      <alignment horizontal="center" vertical="center" wrapText="1"/>
    </xf>
    <xf numFmtId="0" fontId="34" fillId="4" borderId="22" xfId="0" applyFont="1" applyFill="1" applyBorder="1" applyAlignment="1" applyProtection="1">
      <alignment horizontal="left" vertical="center" wrapText="1"/>
    </xf>
    <xf numFmtId="0" fontId="34" fillId="4" borderId="7" xfId="0" applyFont="1" applyFill="1" applyBorder="1" applyAlignment="1" applyProtection="1">
      <alignment horizontal="left" vertical="center" wrapText="1"/>
    </xf>
    <xf numFmtId="0" fontId="6" fillId="9" borderId="23" xfId="0" applyFont="1" applyFill="1" applyBorder="1" applyAlignment="1" applyProtection="1">
      <alignment horizontal="center" vertical="center" wrapText="1"/>
    </xf>
    <xf numFmtId="0" fontId="6" fillId="4" borderId="18"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9" fontId="33" fillId="4" borderId="13" xfId="0" applyNumberFormat="1" applyFont="1" applyFill="1" applyBorder="1" applyAlignment="1" applyProtection="1">
      <alignment horizontal="center" vertical="center" wrapText="1"/>
    </xf>
    <xf numFmtId="0" fontId="33" fillId="4" borderId="28" xfId="0" applyFont="1" applyFill="1" applyBorder="1" applyAlignment="1" applyProtection="1">
      <alignment horizontal="center" vertical="center" wrapText="1"/>
    </xf>
    <xf numFmtId="0" fontId="2" fillId="4" borderId="57" xfId="0" applyFont="1" applyFill="1" applyBorder="1" applyAlignment="1" applyProtection="1">
      <alignment horizontal="center" vertical="center" wrapText="1"/>
    </xf>
    <xf numFmtId="0" fontId="33" fillId="4" borderId="23" xfId="0" applyFont="1" applyFill="1" applyBorder="1" applyAlignment="1" applyProtection="1">
      <alignment horizontal="center" vertical="center" wrapText="1"/>
    </xf>
    <xf numFmtId="0" fontId="70" fillId="2" borderId="15" xfId="0" applyFont="1" applyFill="1" applyBorder="1" applyAlignment="1" applyProtection="1">
      <alignment horizontal="center" vertical="top" wrapText="1"/>
    </xf>
    <xf numFmtId="0" fontId="70" fillId="2" borderId="38" xfId="0" applyFont="1" applyFill="1" applyBorder="1" applyAlignment="1" applyProtection="1">
      <alignment horizontal="center" vertical="top" wrapText="1"/>
    </xf>
    <xf numFmtId="0" fontId="70" fillId="2" borderId="8" xfId="0" applyFont="1" applyFill="1" applyBorder="1" applyAlignment="1" applyProtection="1">
      <alignment horizontal="center" vertical="top" wrapText="1"/>
    </xf>
    <xf numFmtId="0" fontId="70" fillId="2" borderId="11" xfId="0" applyFont="1" applyFill="1" applyBorder="1" applyAlignment="1" applyProtection="1">
      <alignment horizontal="center" vertical="top" wrapText="1"/>
    </xf>
    <xf numFmtId="0" fontId="1" fillId="4" borderId="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73" fillId="4" borderId="0" xfId="0" applyFont="1" applyFill="1" applyAlignment="1" applyProtection="1">
      <alignment vertical="center"/>
    </xf>
    <xf numFmtId="0" fontId="13" fillId="4" borderId="64" xfId="0" applyFont="1" applyFill="1" applyBorder="1" applyAlignment="1" applyProtection="1">
      <alignment horizontal="center" vertical="center" wrapText="1"/>
    </xf>
    <xf numFmtId="0" fontId="13" fillId="4" borderId="63" xfId="0" applyFont="1" applyFill="1" applyBorder="1" applyAlignment="1" applyProtection="1">
      <alignment horizontal="center" vertical="center" wrapText="1"/>
    </xf>
    <xf numFmtId="0" fontId="13" fillId="4" borderId="35" xfId="0" applyFont="1" applyFill="1" applyBorder="1" applyAlignment="1" applyProtection="1">
      <alignment horizontal="center" vertical="center" wrapText="1"/>
    </xf>
    <xf numFmtId="0" fontId="66" fillId="17" borderId="69" xfId="0" applyFont="1" applyFill="1" applyBorder="1" applyAlignment="1" applyProtection="1">
      <alignment horizontal="center" vertical="center" wrapText="1"/>
    </xf>
    <xf numFmtId="0" fontId="66" fillId="17" borderId="68"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7" fillId="4" borderId="0" xfId="0" applyFont="1" applyFill="1" applyBorder="1" applyAlignment="1" applyProtection="1">
      <alignment horizontal="center"/>
    </xf>
    <xf numFmtId="0" fontId="13" fillId="4" borderId="62" xfId="0" applyFont="1" applyFill="1" applyBorder="1" applyAlignment="1" applyProtection="1">
      <alignment horizontal="center" vertical="center" wrapText="1"/>
    </xf>
    <xf numFmtId="0" fontId="7" fillId="4" borderId="0" xfId="0" applyFont="1" applyFill="1" applyAlignment="1" applyProtection="1">
      <alignment horizontal="center"/>
    </xf>
    <xf numFmtId="0" fontId="13" fillId="4" borderId="55"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66" fillId="17" borderId="65" xfId="0" applyFont="1" applyFill="1" applyBorder="1" applyAlignment="1" applyProtection="1">
      <alignment horizontal="center" vertical="center" wrapText="1"/>
    </xf>
    <xf numFmtId="0" fontId="51" fillId="5" borderId="32" xfId="1323" applyFont="1" applyFill="1" applyBorder="1" applyAlignment="1" applyProtection="1">
      <alignment horizontal="center" vertical="center" wrapText="1"/>
    </xf>
    <xf numFmtId="0" fontId="51" fillId="5" borderId="8" xfId="1323" applyFont="1" applyFill="1" applyBorder="1" applyAlignment="1" applyProtection="1">
      <alignment horizontal="center" vertical="center" wrapText="1"/>
    </xf>
    <xf numFmtId="0" fontId="37" fillId="10" borderId="7" xfId="1323" applyFont="1" applyFill="1" applyBorder="1" applyAlignment="1" applyProtection="1">
      <alignment horizontal="center" vertical="center"/>
    </xf>
    <xf numFmtId="0" fontId="37" fillId="10" borderId="3" xfId="1323" applyFont="1" applyFill="1" applyBorder="1" applyAlignment="1" applyProtection="1">
      <alignment horizontal="center" vertical="center"/>
    </xf>
    <xf numFmtId="0" fontId="36" fillId="4" borderId="4" xfId="1323" applyFont="1" applyFill="1" applyBorder="1" applyAlignment="1" applyProtection="1">
      <alignment horizontal="center" vertical="center" wrapText="1"/>
    </xf>
    <xf numFmtId="0" fontId="36" fillId="4" borderId="5" xfId="1323" applyFont="1" applyFill="1" applyBorder="1" applyAlignment="1" applyProtection="1">
      <alignment horizontal="center" vertical="center" wrapText="1"/>
    </xf>
    <xf numFmtId="0" fontId="36" fillId="4" borderId="6" xfId="1323" applyFont="1" applyFill="1" applyBorder="1" applyAlignment="1" applyProtection="1">
      <alignment horizontal="center" vertical="center" wrapText="1"/>
    </xf>
    <xf numFmtId="0" fontId="39" fillId="4" borderId="31" xfId="1323" applyFont="1" applyFill="1" applyBorder="1" applyAlignment="1" applyProtection="1">
      <alignment horizontal="center" vertical="center" wrapText="1"/>
      <protection locked="0"/>
    </xf>
    <xf numFmtId="0" fontId="39" fillId="4" borderId="9" xfId="1323" applyFont="1" applyFill="1" applyBorder="1" applyAlignment="1" applyProtection="1">
      <alignment horizontal="center" vertical="center" wrapText="1"/>
      <protection locked="0"/>
    </xf>
    <xf numFmtId="0" fontId="39" fillId="4" borderId="32" xfId="1323" applyFont="1" applyFill="1" applyBorder="1" applyAlignment="1" applyProtection="1">
      <alignment horizontal="center" vertical="center" wrapText="1"/>
      <protection locked="0"/>
    </xf>
    <xf numFmtId="0" fontId="39" fillId="4" borderId="11" xfId="1323" applyFont="1" applyFill="1" applyBorder="1" applyAlignment="1" applyProtection="1">
      <alignment horizontal="center" vertical="center" wrapText="1"/>
      <protection locked="0"/>
    </xf>
    <xf numFmtId="0" fontId="44" fillId="4" borderId="4" xfId="1323" applyFont="1" applyFill="1" applyBorder="1" applyAlignment="1" applyProtection="1">
      <alignment horizontal="center" vertical="center" wrapText="1"/>
    </xf>
    <xf numFmtId="0" fontId="44" fillId="4" borderId="5" xfId="1323" applyFont="1" applyFill="1" applyBorder="1" applyAlignment="1" applyProtection="1">
      <alignment horizontal="center" vertical="center" wrapText="1"/>
    </xf>
    <xf numFmtId="0" fontId="44" fillId="4" borderId="6" xfId="1323" applyFont="1" applyFill="1" applyBorder="1" applyAlignment="1" applyProtection="1">
      <alignment horizontal="center" vertical="center" wrapText="1"/>
    </xf>
    <xf numFmtId="0" fontId="36" fillId="4" borderId="9" xfId="1323" applyFont="1" applyFill="1" applyBorder="1" applyAlignment="1" applyProtection="1">
      <alignment horizontal="center" vertical="center" wrapText="1"/>
    </xf>
    <xf numFmtId="0" fontId="36" fillId="4" borderId="10" xfId="1323" applyFont="1" applyFill="1" applyBorder="1" applyAlignment="1" applyProtection="1">
      <alignment horizontal="center" vertical="center" wrapText="1"/>
    </xf>
    <xf numFmtId="0" fontId="36" fillId="4" borderId="11" xfId="1323" applyFont="1" applyFill="1" applyBorder="1" applyAlignment="1" applyProtection="1">
      <alignment horizontal="center" vertical="center" wrapText="1"/>
    </xf>
    <xf numFmtId="0" fontId="45" fillId="4" borderId="31" xfId="1323" applyFont="1" applyFill="1" applyBorder="1" applyAlignment="1" applyProtection="1">
      <alignment horizontal="center" vertical="center" wrapText="1"/>
      <protection locked="0"/>
    </xf>
    <xf numFmtId="0" fontId="45" fillId="4" borderId="9" xfId="1323" applyFont="1" applyFill="1" applyBorder="1" applyAlignment="1" applyProtection="1">
      <alignment horizontal="center" vertical="center" wrapText="1"/>
      <protection locked="0"/>
    </xf>
    <xf numFmtId="0" fontId="45" fillId="4" borderId="32" xfId="1323" applyFont="1" applyFill="1" applyBorder="1" applyAlignment="1" applyProtection="1">
      <alignment horizontal="center" vertical="center" wrapText="1"/>
      <protection locked="0"/>
    </xf>
    <xf numFmtId="0" fontId="45" fillId="4" borderId="11" xfId="1323" applyFont="1" applyFill="1" applyBorder="1" applyAlignment="1" applyProtection="1">
      <alignment horizontal="center" vertical="center" wrapText="1"/>
      <protection locked="0"/>
    </xf>
    <xf numFmtId="0" fontId="50" fillId="5" borderId="32" xfId="1323" applyFont="1" applyFill="1" applyBorder="1" applyAlignment="1" applyProtection="1">
      <alignment horizontal="center" vertical="center" wrapText="1"/>
    </xf>
    <xf numFmtId="0" fontId="50" fillId="5" borderId="8" xfId="1323" applyFont="1" applyFill="1" applyBorder="1" applyAlignment="1" applyProtection="1">
      <alignment horizontal="center" vertical="center" wrapText="1"/>
    </xf>
    <xf numFmtId="0" fontId="45" fillId="4" borderId="1" xfId="1323" applyFont="1" applyFill="1" applyBorder="1" applyAlignment="1" applyProtection="1">
      <alignment vertical="center" wrapText="1"/>
    </xf>
    <xf numFmtId="0" fontId="36" fillId="4" borderId="1" xfId="1323" applyFont="1" applyFill="1" applyBorder="1" applyAlignment="1" applyProtection="1">
      <alignment vertical="center" wrapText="1"/>
    </xf>
    <xf numFmtId="0" fontId="0" fillId="0" borderId="41" xfId="1324" applyFont="1" applyFill="1" applyBorder="1" applyAlignment="1" applyProtection="1">
      <alignment horizontal="center" vertical="center" wrapText="1"/>
    </xf>
    <xf numFmtId="0" fontId="0" fillId="0" borderId="42" xfId="1324" applyFont="1" applyFill="1" applyBorder="1" applyAlignment="1" applyProtection="1">
      <alignment horizontal="center" vertical="center" wrapText="1"/>
    </xf>
    <xf numFmtId="0" fontId="0" fillId="0" borderId="43" xfId="1324" applyFont="1" applyFill="1" applyBorder="1" applyAlignment="1" applyProtection="1">
      <alignment horizontal="center" vertical="center" wrapText="1"/>
    </xf>
    <xf numFmtId="0" fontId="54" fillId="6" borderId="0" xfId="1324" applyFont="1" applyFill="1" applyBorder="1" applyAlignment="1" applyProtection="1">
      <alignment horizontal="center" vertical="center" wrapText="1"/>
    </xf>
    <xf numFmtId="0" fontId="54" fillId="6" borderId="52" xfId="1324" applyFont="1" applyFill="1" applyBorder="1" applyAlignment="1" applyProtection="1">
      <alignment horizontal="center" vertical="center" wrapText="1"/>
    </xf>
    <xf numFmtId="0" fontId="54" fillId="6" borderId="53" xfId="1324" applyFont="1" applyFill="1" applyBorder="1" applyAlignment="1" applyProtection="1">
      <alignment horizontal="center" vertical="center" wrapText="1"/>
    </xf>
    <xf numFmtId="0" fontId="0" fillId="4" borderId="0" xfId="1324" applyFont="1" applyFill="1" applyBorder="1" applyAlignment="1" applyProtection="1">
      <alignment horizontal="center"/>
    </xf>
    <xf numFmtId="0" fontId="0" fillId="13" borderId="0" xfId="1324" applyFont="1" applyFill="1" applyBorder="1" applyAlignment="1" applyProtection="1">
      <alignment horizontal="left" vertical="center" wrapText="1"/>
    </xf>
    <xf numFmtId="0" fontId="5" fillId="0" borderId="41" xfId="1324" applyFont="1" applyFill="1" applyBorder="1" applyAlignment="1" applyProtection="1">
      <alignment horizontal="left" vertical="center" wrapText="1"/>
    </xf>
    <xf numFmtId="0" fontId="5" fillId="0" borderId="42" xfId="1324" applyFont="1" applyFill="1" applyBorder="1" applyAlignment="1" applyProtection="1">
      <alignment horizontal="left" vertical="center" wrapText="1"/>
    </xf>
    <xf numFmtId="0" fontId="5" fillId="0" borderId="43" xfId="1324" applyFont="1" applyFill="1" applyBorder="1" applyAlignment="1" applyProtection="1">
      <alignment horizontal="left" vertical="center" wrapText="1"/>
    </xf>
    <xf numFmtId="0" fontId="0" fillId="4" borderId="0" xfId="1324" applyFont="1" applyFill="1" applyBorder="1" applyAlignment="1" applyProtection="1">
      <alignment horizontal="center" wrapText="1"/>
    </xf>
    <xf numFmtId="0" fontId="0" fillId="0" borderId="41" xfId="1324" applyFont="1" applyFill="1" applyBorder="1" applyAlignment="1" applyProtection="1">
      <alignment horizontal="left" vertical="center" wrapText="1"/>
    </xf>
    <xf numFmtId="0" fontId="0" fillId="0" borderId="42" xfId="1324" applyFont="1" applyFill="1" applyBorder="1" applyAlignment="1" applyProtection="1">
      <alignment horizontal="left" vertical="center" wrapText="1"/>
    </xf>
    <xf numFmtId="0" fontId="0" fillId="0" borderId="43" xfId="1324" applyFont="1" applyFill="1" applyBorder="1" applyAlignment="1" applyProtection="1">
      <alignment horizontal="left" vertical="center" wrapText="1"/>
    </xf>
    <xf numFmtId="0" fontId="0" fillId="9" borderId="0" xfId="1324" applyFont="1" applyFill="1" applyBorder="1" applyAlignment="1" applyProtection="1">
      <alignment horizontal="center" vertical="center" wrapText="1"/>
    </xf>
    <xf numFmtId="0" fontId="52" fillId="6" borderId="0" xfId="1324" applyFont="1" applyFill="1" applyBorder="1" applyAlignment="1" applyProtection="1">
      <alignment horizontal="center" vertical="center" wrapText="1"/>
    </xf>
    <xf numFmtId="0" fontId="52" fillId="6" borderId="51" xfId="1324" applyFont="1" applyFill="1" applyBorder="1" applyAlignment="1" applyProtection="1">
      <alignment horizontal="center" vertical="center" wrapText="1"/>
    </xf>
    <xf numFmtId="0" fontId="54" fillId="6" borderId="51" xfId="1324" applyFont="1" applyFill="1" applyBorder="1" applyAlignment="1" applyProtection="1">
      <alignment horizontal="center" vertical="center" wrapText="1"/>
    </xf>
    <xf numFmtId="0" fontId="16" fillId="7" borderId="45" xfId="0" applyFont="1" applyFill="1" applyBorder="1" applyAlignment="1" applyProtection="1">
      <alignment horizontal="center" vertical="center" wrapText="1"/>
    </xf>
    <xf numFmtId="0" fontId="63" fillId="4" borderId="0" xfId="1324" applyFont="1" applyFill="1" applyBorder="1" applyAlignment="1" applyProtection="1">
      <alignment horizontal="left" vertical="center" indent="1"/>
    </xf>
    <xf numFmtId="14" fontId="69" fillId="4" borderId="0" xfId="1324" applyNumberFormat="1" applyFont="1" applyFill="1" applyBorder="1" applyAlignment="1" applyProtection="1">
      <alignment horizontal="right" vertical="center"/>
    </xf>
    <xf numFmtId="0" fontId="69" fillId="4" borderId="0" xfId="1324" applyFont="1" applyFill="1" applyBorder="1" applyAlignment="1" applyProtection="1">
      <alignment horizontal="right" vertical="center"/>
    </xf>
    <xf numFmtId="0" fontId="0" fillId="13" borderId="0" xfId="1324" applyFont="1" applyFill="1" applyBorder="1" applyAlignment="1" applyProtection="1">
      <alignment horizontal="right" wrapText="1"/>
    </xf>
    <xf numFmtId="0" fontId="53" fillId="6" borderId="0" xfId="1324" applyFont="1" applyFill="1" applyBorder="1" applyAlignment="1" applyProtection="1">
      <alignment horizontal="center" vertical="center" wrapText="1"/>
    </xf>
    <xf numFmtId="0" fontId="53" fillId="6" borderId="54" xfId="1324" applyFont="1" applyFill="1" applyBorder="1" applyAlignment="1" applyProtection="1">
      <alignment horizontal="center" vertical="center" wrapText="1"/>
    </xf>
  </cellXfs>
  <cellStyles count="2345">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1" builtinId="9" hidden="1"/>
    <cellStyle name="Followed Hyperlink" xfId="1495" builtinId="9" hidden="1"/>
    <cellStyle name="Followed Hyperlink" xfId="1499" builtinId="9" hidden="1"/>
    <cellStyle name="Followed Hyperlink" xfId="1503" builtinId="9" hidden="1"/>
    <cellStyle name="Followed Hyperlink" xfId="1507" builtinId="9" hidden="1"/>
    <cellStyle name="Followed Hyperlink" xfId="1511" builtinId="9" hidden="1"/>
    <cellStyle name="Followed Hyperlink" xfId="1515" builtinId="9" hidden="1"/>
    <cellStyle name="Followed Hyperlink" xfId="1519" builtinId="9" hidden="1"/>
    <cellStyle name="Followed Hyperlink" xfId="1523" builtinId="9" hidden="1"/>
    <cellStyle name="Followed Hyperlink" xfId="1527" builtinId="9" hidden="1"/>
    <cellStyle name="Followed Hyperlink" xfId="1531" builtinId="9" hidden="1"/>
    <cellStyle name="Followed Hyperlink" xfId="1535" builtinId="9" hidden="1"/>
    <cellStyle name="Followed Hyperlink" xfId="1539" builtinId="9" hidden="1"/>
    <cellStyle name="Followed Hyperlink" xfId="1543" builtinId="9" hidden="1"/>
    <cellStyle name="Followed Hyperlink" xfId="1547" builtinId="9" hidden="1"/>
    <cellStyle name="Followed Hyperlink" xfId="1551" builtinId="9" hidden="1"/>
    <cellStyle name="Followed Hyperlink" xfId="1555" builtinId="9" hidden="1"/>
    <cellStyle name="Followed Hyperlink" xfId="1559" builtinId="9" hidden="1"/>
    <cellStyle name="Followed Hyperlink" xfId="1563" builtinId="9" hidden="1"/>
    <cellStyle name="Followed Hyperlink" xfId="1567" builtinId="9" hidden="1"/>
    <cellStyle name="Followed Hyperlink" xfId="1571" builtinId="9" hidden="1"/>
    <cellStyle name="Followed Hyperlink" xfId="1575" builtinId="9" hidden="1"/>
    <cellStyle name="Followed Hyperlink" xfId="1579" builtinId="9" hidden="1"/>
    <cellStyle name="Followed Hyperlink" xfId="1583" builtinId="9" hidden="1"/>
    <cellStyle name="Followed Hyperlink" xfId="1587" builtinId="9" hidden="1"/>
    <cellStyle name="Followed Hyperlink" xfId="1591" builtinId="9" hidden="1"/>
    <cellStyle name="Followed Hyperlink" xfId="1595" builtinId="9" hidden="1"/>
    <cellStyle name="Followed Hyperlink" xfId="1599" builtinId="9" hidden="1"/>
    <cellStyle name="Followed Hyperlink" xfId="1603" builtinId="9" hidden="1"/>
    <cellStyle name="Followed Hyperlink" xfId="1607" builtinId="9" hidden="1"/>
    <cellStyle name="Followed Hyperlink" xfId="1611" builtinId="9" hidden="1"/>
    <cellStyle name="Followed Hyperlink" xfId="1615" builtinId="9" hidden="1"/>
    <cellStyle name="Followed Hyperlink" xfId="1619" builtinId="9" hidden="1"/>
    <cellStyle name="Followed Hyperlink" xfId="1623" builtinId="9" hidden="1"/>
    <cellStyle name="Followed Hyperlink" xfId="1627" builtinId="9" hidden="1"/>
    <cellStyle name="Followed Hyperlink" xfId="1631" builtinId="9" hidden="1"/>
    <cellStyle name="Followed Hyperlink" xfId="1635" builtinId="9" hidden="1"/>
    <cellStyle name="Followed Hyperlink" xfId="1639" builtinId="9" hidden="1"/>
    <cellStyle name="Followed Hyperlink" xfId="1643" builtinId="9" hidden="1"/>
    <cellStyle name="Followed Hyperlink" xfId="1647" builtinId="9" hidden="1"/>
    <cellStyle name="Followed Hyperlink" xfId="1651" builtinId="9" hidden="1"/>
    <cellStyle name="Followed Hyperlink" xfId="1655" builtinId="9" hidden="1"/>
    <cellStyle name="Followed Hyperlink" xfId="1659" builtinId="9" hidden="1"/>
    <cellStyle name="Followed Hyperlink" xfId="1663" builtinId="9" hidden="1"/>
    <cellStyle name="Followed Hyperlink" xfId="1667" builtinId="9" hidden="1"/>
    <cellStyle name="Followed Hyperlink" xfId="1671" builtinId="9" hidden="1"/>
    <cellStyle name="Followed Hyperlink" xfId="1675" builtinId="9" hidden="1"/>
    <cellStyle name="Followed Hyperlink" xfId="1679" builtinId="9" hidden="1"/>
    <cellStyle name="Followed Hyperlink" xfId="1683" builtinId="9" hidden="1"/>
    <cellStyle name="Followed Hyperlink" xfId="1687" builtinId="9" hidden="1"/>
    <cellStyle name="Followed Hyperlink" xfId="1691" builtinId="9" hidden="1"/>
    <cellStyle name="Followed Hyperlink" xfId="1695" builtinId="9" hidden="1"/>
    <cellStyle name="Followed Hyperlink" xfId="1699" builtinId="9" hidden="1"/>
    <cellStyle name="Followed Hyperlink" xfId="1703" builtinId="9" hidden="1"/>
    <cellStyle name="Followed Hyperlink" xfId="1707" builtinId="9" hidden="1"/>
    <cellStyle name="Followed Hyperlink" xfId="1711" builtinId="9" hidden="1"/>
    <cellStyle name="Followed Hyperlink" xfId="1715" builtinId="9" hidden="1"/>
    <cellStyle name="Followed Hyperlink" xfId="1719" builtinId="9" hidden="1"/>
    <cellStyle name="Followed Hyperlink" xfId="1723" builtinId="9" hidden="1"/>
    <cellStyle name="Followed Hyperlink" xfId="1727" builtinId="9" hidden="1"/>
    <cellStyle name="Followed Hyperlink" xfId="1731" builtinId="9" hidden="1"/>
    <cellStyle name="Followed Hyperlink" xfId="1735" builtinId="9" hidden="1"/>
    <cellStyle name="Followed Hyperlink" xfId="1739" builtinId="9" hidden="1"/>
    <cellStyle name="Followed Hyperlink" xfId="1743" builtinId="9" hidden="1"/>
    <cellStyle name="Followed Hyperlink" xfId="1747" builtinId="9" hidden="1"/>
    <cellStyle name="Followed Hyperlink" xfId="1751" builtinId="9" hidden="1"/>
    <cellStyle name="Followed Hyperlink" xfId="1755" builtinId="9" hidden="1"/>
    <cellStyle name="Followed Hyperlink" xfId="1759" builtinId="9" hidden="1"/>
    <cellStyle name="Followed Hyperlink" xfId="1763" builtinId="9" hidden="1"/>
    <cellStyle name="Followed Hyperlink" xfId="1767" builtinId="9" hidden="1"/>
    <cellStyle name="Followed Hyperlink" xfId="1771" builtinId="9" hidden="1"/>
    <cellStyle name="Followed Hyperlink" xfId="1775" builtinId="9" hidden="1"/>
    <cellStyle name="Followed Hyperlink" xfId="1779" builtinId="9" hidden="1"/>
    <cellStyle name="Followed Hyperlink" xfId="1783" builtinId="9" hidden="1"/>
    <cellStyle name="Followed Hyperlink" xfId="1787" builtinId="9" hidden="1"/>
    <cellStyle name="Followed Hyperlink" xfId="1791" builtinId="9" hidden="1"/>
    <cellStyle name="Followed Hyperlink" xfId="1795" builtinId="9" hidden="1"/>
    <cellStyle name="Followed Hyperlink" xfId="1799" builtinId="9" hidden="1"/>
    <cellStyle name="Followed Hyperlink" xfId="1803" builtinId="9" hidden="1"/>
    <cellStyle name="Followed Hyperlink" xfId="1807" builtinId="9" hidden="1"/>
    <cellStyle name="Followed Hyperlink" xfId="1811" builtinId="9" hidden="1"/>
    <cellStyle name="Followed Hyperlink" xfId="1815" builtinId="9" hidden="1"/>
    <cellStyle name="Followed Hyperlink" xfId="1819" builtinId="9" hidden="1"/>
    <cellStyle name="Followed Hyperlink" xfId="1823" builtinId="9" hidden="1"/>
    <cellStyle name="Followed Hyperlink" xfId="1827" builtinId="9" hidden="1"/>
    <cellStyle name="Followed Hyperlink" xfId="1831" builtinId="9" hidden="1"/>
    <cellStyle name="Followed Hyperlink" xfId="1835" builtinId="9" hidden="1"/>
    <cellStyle name="Followed Hyperlink" xfId="1839" builtinId="9" hidden="1"/>
    <cellStyle name="Followed Hyperlink" xfId="1843" builtinId="9" hidden="1"/>
    <cellStyle name="Followed Hyperlink" xfId="1847" builtinId="9" hidden="1"/>
    <cellStyle name="Followed Hyperlink" xfId="1851" builtinId="9" hidden="1"/>
    <cellStyle name="Followed Hyperlink" xfId="1855"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27" builtinId="9" hidden="1"/>
    <cellStyle name="Followed Hyperlink" xfId="2325" builtinId="9" hidden="1"/>
    <cellStyle name="Followed Hyperlink" xfId="2323" builtinId="9" hidden="1"/>
    <cellStyle name="Followed Hyperlink" xfId="2321" builtinId="9" hidden="1"/>
    <cellStyle name="Followed Hyperlink" xfId="2315" builtinId="9" hidden="1"/>
    <cellStyle name="Followed Hyperlink" xfId="2313" builtinId="9" hidden="1"/>
    <cellStyle name="Followed Hyperlink" xfId="2311" builtinId="9" hidden="1"/>
    <cellStyle name="Followed Hyperlink" xfId="2309" builtinId="9" hidden="1"/>
    <cellStyle name="Followed Hyperlink" xfId="2307" builtinId="9" hidden="1"/>
    <cellStyle name="Followed Hyperlink" xfId="2305" builtinId="9" hidden="1"/>
    <cellStyle name="Followed Hyperlink" xfId="2302" builtinId="9" hidden="1"/>
    <cellStyle name="Followed Hyperlink" xfId="2300" builtinId="9" hidden="1"/>
    <cellStyle name="Followed Hyperlink" xfId="2298" builtinId="9" hidden="1"/>
    <cellStyle name="Followed Hyperlink" xfId="2296" builtinId="9" hidden="1"/>
    <cellStyle name="Followed Hyperlink" xfId="2294" builtinId="9" hidden="1"/>
    <cellStyle name="Followed Hyperlink" xfId="2292" builtinId="9" hidden="1"/>
    <cellStyle name="Followed Hyperlink" xfId="2290" builtinId="9" hidden="1"/>
    <cellStyle name="Followed Hyperlink" xfId="2288" builtinId="9" hidden="1"/>
    <cellStyle name="Followed Hyperlink" xfId="2286" builtinId="9" hidden="1"/>
    <cellStyle name="Followed Hyperlink" xfId="2284" builtinId="9" hidden="1"/>
    <cellStyle name="Followed Hyperlink" xfId="2282" builtinId="9" hidden="1"/>
    <cellStyle name="Followed Hyperlink" xfId="2280" builtinId="9" hidden="1"/>
    <cellStyle name="Followed Hyperlink" xfId="2278" builtinId="9" hidden="1"/>
    <cellStyle name="Followed Hyperlink" xfId="2276" builtinId="9" hidden="1"/>
    <cellStyle name="Followed Hyperlink" xfId="2274" builtinId="9" hidden="1"/>
    <cellStyle name="Followed Hyperlink" xfId="2272" builtinId="9" hidden="1"/>
    <cellStyle name="Followed Hyperlink" xfId="2270" builtinId="9" hidden="1"/>
    <cellStyle name="Followed Hyperlink" xfId="2268" builtinId="9" hidden="1"/>
    <cellStyle name="Followed Hyperlink" xfId="2266" builtinId="9" hidden="1"/>
    <cellStyle name="Followed Hyperlink" xfId="2264" builtinId="9" hidden="1"/>
    <cellStyle name="Followed Hyperlink" xfId="2262" builtinId="9" hidden="1"/>
    <cellStyle name="Followed Hyperlink" xfId="2260" builtinId="9" hidden="1"/>
    <cellStyle name="Followed Hyperlink" xfId="2258" builtinId="9" hidden="1"/>
    <cellStyle name="Followed Hyperlink" xfId="2256" builtinId="9" hidden="1"/>
    <cellStyle name="Followed Hyperlink" xfId="2254" builtinId="9" hidden="1"/>
    <cellStyle name="Followed Hyperlink" xfId="2252" builtinId="9" hidden="1"/>
    <cellStyle name="Followed Hyperlink" xfId="2250" builtinId="9" hidden="1"/>
    <cellStyle name="Followed Hyperlink" xfId="2248" builtinId="9" hidden="1"/>
    <cellStyle name="Followed Hyperlink" xfId="2246" builtinId="9" hidden="1"/>
    <cellStyle name="Followed Hyperlink" xfId="2244" builtinId="9" hidden="1"/>
    <cellStyle name="Followed Hyperlink" xfId="2242" builtinId="9" hidden="1"/>
    <cellStyle name="Followed Hyperlink" xfId="2240" builtinId="9" hidden="1"/>
    <cellStyle name="Followed Hyperlink" xfId="2238" builtinId="9" hidden="1"/>
    <cellStyle name="Followed Hyperlink" xfId="2236" builtinId="9" hidden="1"/>
    <cellStyle name="Followed Hyperlink" xfId="2234" builtinId="9" hidden="1"/>
    <cellStyle name="Followed Hyperlink" xfId="2232" builtinId="9" hidden="1"/>
    <cellStyle name="Followed Hyperlink" xfId="2230" builtinId="9" hidden="1"/>
    <cellStyle name="Followed Hyperlink" xfId="2228" builtinId="9" hidden="1"/>
    <cellStyle name="Followed Hyperlink" xfId="2226" builtinId="9" hidden="1"/>
    <cellStyle name="Followed Hyperlink" xfId="2224" builtinId="9" hidden="1"/>
    <cellStyle name="Followed Hyperlink" xfId="2222" builtinId="9" hidden="1"/>
    <cellStyle name="Followed Hyperlink" xfId="2220" builtinId="9" hidden="1"/>
    <cellStyle name="Followed Hyperlink" xfId="2218" builtinId="9" hidden="1"/>
    <cellStyle name="Followed Hyperlink" xfId="2216" builtinId="9" hidden="1"/>
    <cellStyle name="Followed Hyperlink" xfId="2214" builtinId="9" hidden="1"/>
    <cellStyle name="Followed Hyperlink" xfId="2212" builtinId="9" hidden="1"/>
    <cellStyle name="Followed Hyperlink" xfId="2210" builtinId="9" hidden="1"/>
    <cellStyle name="Followed Hyperlink" xfId="2208" builtinId="9" hidden="1"/>
    <cellStyle name="Followed Hyperlink" xfId="2206" builtinId="9" hidden="1"/>
    <cellStyle name="Followed Hyperlink" xfId="2204" builtinId="9" hidden="1"/>
    <cellStyle name="Followed Hyperlink" xfId="2202" builtinId="9" hidden="1"/>
    <cellStyle name="Followed Hyperlink" xfId="2200" builtinId="9" hidden="1"/>
    <cellStyle name="Followed Hyperlink" xfId="2198" builtinId="9" hidden="1"/>
    <cellStyle name="Followed Hyperlink" xfId="2196" builtinId="9" hidden="1"/>
    <cellStyle name="Followed Hyperlink" xfId="2194" builtinId="9" hidden="1"/>
    <cellStyle name="Followed Hyperlink" xfId="2192" builtinId="9" hidden="1"/>
    <cellStyle name="Followed Hyperlink" xfId="2190" builtinId="9" hidden="1"/>
    <cellStyle name="Followed Hyperlink" xfId="2188" builtinId="9" hidden="1"/>
    <cellStyle name="Followed Hyperlink" xfId="2186" builtinId="9" hidden="1"/>
    <cellStyle name="Followed Hyperlink" xfId="2184" builtinId="9" hidden="1"/>
    <cellStyle name="Followed Hyperlink" xfId="2182" builtinId="9" hidden="1"/>
    <cellStyle name="Followed Hyperlink" xfId="2180" builtinId="9" hidden="1"/>
    <cellStyle name="Followed Hyperlink" xfId="2178" builtinId="9" hidden="1"/>
    <cellStyle name="Followed Hyperlink" xfId="2176" builtinId="9" hidden="1"/>
    <cellStyle name="Followed Hyperlink" xfId="2174" builtinId="9" hidden="1"/>
    <cellStyle name="Followed Hyperlink" xfId="2172" builtinId="9" hidden="1"/>
    <cellStyle name="Followed Hyperlink" xfId="2170" builtinId="9" hidden="1"/>
    <cellStyle name="Followed Hyperlink" xfId="2168" builtinId="9" hidden="1"/>
    <cellStyle name="Followed Hyperlink" xfId="2166" builtinId="9" hidden="1"/>
    <cellStyle name="Followed Hyperlink" xfId="2164" builtinId="9" hidden="1"/>
    <cellStyle name="Followed Hyperlink" xfId="2162" builtinId="9" hidden="1"/>
    <cellStyle name="Followed Hyperlink" xfId="2160" builtinId="9" hidden="1"/>
    <cellStyle name="Followed Hyperlink" xfId="2158" builtinId="9" hidden="1"/>
    <cellStyle name="Followed Hyperlink" xfId="2156" builtinId="9" hidden="1"/>
    <cellStyle name="Followed Hyperlink" xfId="2154" builtinId="9" hidden="1"/>
    <cellStyle name="Followed Hyperlink" xfId="2152" builtinId="9" hidden="1"/>
    <cellStyle name="Followed Hyperlink" xfId="2150" builtinId="9" hidden="1"/>
    <cellStyle name="Followed Hyperlink" xfId="2148" builtinId="9" hidden="1"/>
    <cellStyle name="Followed Hyperlink" xfId="2146" builtinId="9" hidden="1"/>
    <cellStyle name="Followed Hyperlink" xfId="2144" builtinId="9" hidden="1"/>
    <cellStyle name="Followed Hyperlink" xfId="2142" builtinId="9" hidden="1"/>
    <cellStyle name="Followed Hyperlink" xfId="2140" builtinId="9" hidden="1"/>
    <cellStyle name="Followed Hyperlink" xfId="2138" builtinId="9" hidden="1"/>
    <cellStyle name="Followed Hyperlink" xfId="2136" builtinId="9" hidden="1"/>
    <cellStyle name="Followed Hyperlink" xfId="2134" builtinId="9" hidden="1"/>
    <cellStyle name="Followed Hyperlink" xfId="2132" builtinId="9" hidden="1"/>
    <cellStyle name="Followed Hyperlink" xfId="2130" builtinId="9" hidden="1"/>
    <cellStyle name="Followed Hyperlink" xfId="2128" builtinId="9" hidden="1"/>
    <cellStyle name="Followed Hyperlink" xfId="2126" builtinId="9" hidden="1"/>
    <cellStyle name="Followed Hyperlink" xfId="2124" builtinId="9" hidden="1"/>
    <cellStyle name="Followed Hyperlink" xfId="2122" builtinId="9" hidden="1"/>
    <cellStyle name="Followed Hyperlink" xfId="2120" builtinId="9" hidden="1"/>
    <cellStyle name="Followed Hyperlink" xfId="2118" builtinId="9" hidden="1"/>
    <cellStyle name="Followed Hyperlink" xfId="2116" builtinId="9" hidden="1"/>
    <cellStyle name="Followed Hyperlink" xfId="2114" builtinId="9" hidden="1"/>
    <cellStyle name="Followed Hyperlink" xfId="2112" builtinId="9" hidden="1"/>
    <cellStyle name="Followed Hyperlink" xfId="2110" builtinId="9" hidden="1"/>
    <cellStyle name="Followed Hyperlink" xfId="2108" builtinId="9" hidden="1"/>
    <cellStyle name="Followed Hyperlink" xfId="2106" builtinId="9" hidden="1"/>
    <cellStyle name="Followed Hyperlink" xfId="2104" builtinId="9" hidden="1"/>
    <cellStyle name="Followed Hyperlink" xfId="2102" builtinId="9" hidden="1"/>
    <cellStyle name="Followed Hyperlink" xfId="2100" builtinId="9" hidden="1"/>
    <cellStyle name="Followed Hyperlink" xfId="2098" builtinId="9" hidden="1"/>
    <cellStyle name="Followed Hyperlink" xfId="2096" builtinId="9" hidden="1"/>
    <cellStyle name="Followed Hyperlink" xfId="2094" builtinId="9" hidden="1"/>
    <cellStyle name="Followed Hyperlink" xfId="2092" builtinId="9" hidden="1"/>
    <cellStyle name="Followed Hyperlink" xfId="2090" builtinId="9" hidden="1"/>
    <cellStyle name="Followed Hyperlink" xfId="2088" builtinId="9" hidden="1"/>
    <cellStyle name="Followed Hyperlink" xfId="2086" builtinId="9" hidden="1"/>
    <cellStyle name="Followed Hyperlink" xfId="2084" builtinId="9" hidden="1"/>
    <cellStyle name="Followed Hyperlink" xfId="2082" builtinId="9" hidden="1"/>
    <cellStyle name="Followed Hyperlink" xfId="2080" builtinId="9" hidden="1"/>
    <cellStyle name="Followed Hyperlink" xfId="2078" builtinId="9" hidden="1"/>
    <cellStyle name="Followed Hyperlink" xfId="2076" builtinId="9" hidden="1"/>
    <cellStyle name="Followed Hyperlink" xfId="2074" builtinId="9" hidden="1"/>
    <cellStyle name="Followed Hyperlink" xfId="2072" builtinId="9" hidden="1"/>
    <cellStyle name="Followed Hyperlink" xfId="2070" builtinId="9" hidden="1"/>
    <cellStyle name="Followed Hyperlink" xfId="2068" builtinId="9" hidden="1"/>
    <cellStyle name="Followed Hyperlink" xfId="2066" builtinId="9" hidden="1"/>
    <cellStyle name="Followed Hyperlink" xfId="2064" builtinId="9" hidden="1"/>
    <cellStyle name="Followed Hyperlink" xfId="2062" builtinId="9" hidden="1"/>
    <cellStyle name="Followed Hyperlink" xfId="2060" builtinId="9" hidden="1"/>
    <cellStyle name="Followed Hyperlink" xfId="2058" builtinId="9" hidden="1"/>
    <cellStyle name="Followed Hyperlink" xfId="2056" builtinId="9" hidden="1"/>
    <cellStyle name="Followed Hyperlink" xfId="2054" builtinId="9" hidden="1"/>
    <cellStyle name="Followed Hyperlink" xfId="2052" builtinId="9" hidden="1"/>
    <cellStyle name="Followed Hyperlink" xfId="2050" builtinId="9" hidden="1"/>
    <cellStyle name="Followed Hyperlink" xfId="2048" builtinId="9" hidden="1"/>
    <cellStyle name="Followed Hyperlink" xfId="2046" builtinId="9" hidden="1"/>
    <cellStyle name="Followed Hyperlink" xfId="2044" builtinId="9" hidden="1"/>
    <cellStyle name="Followed Hyperlink" xfId="2042" builtinId="9" hidden="1"/>
    <cellStyle name="Followed Hyperlink" xfId="2040" builtinId="9" hidden="1"/>
    <cellStyle name="Followed Hyperlink" xfId="2038" builtinId="9" hidden="1"/>
    <cellStyle name="Followed Hyperlink" xfId="2036" builtinId="9" hidden="1"/>
    <cellStyle name="Followed Hyperlink" xfId="2034" builtinId="9" hidden="1"/>
    <cellStyle name="Followed Hyperlink" xfId="2032" builtinId="9" hidden="1"/>
    <cellStyle name="Followed Hyperlink" xfId="2030" builtinId="9" hidden="1"/>
    <cellStyle name="Followed Hyperlink" xfId="2028" builtinId="9" hidden="1"/>
    <cellStyle name="Followed Hyperlink" xfId="2026" builtinId="9" hidden="1"/>
    <cellStyle name="Followed Hyperlink" xfId="2024" builtinId="9" hidden="1"/>
    <cellStyle name="Followed Hyperlink" xfId="2022" builtinId="9" hidden="1"/>
    <cellStyle name="Followed Hyperlink" xfId="2020" builtinId="9" hidden="1"/>
    <cellStyle name="Followed Hyperlink" xfId="2018" builtinId="9" hidden="1"/>
    <cellStyle name="Followed Hyperlink" xfId="2016" builtinId="9" hidden="1"/>
    <cellStyle name="Followed Hyperlink" xfId="2014" builtinId="9" hidden="1"/>
    <cellStyle name="Followed Hyperlink" xfId="2012" builtinId="9" hidden="1"/>
    <cellStyle name="Followed Hyperlink" xfId="2010" builtinId="9" hidden="1"/>
    <cellStyle name="Followed Hyperlink" xfId="2008" builtinId="9" hidden="1"/>
    <cellStyle name="Followed Hyperlink" xfId="2006" builtinId="9" hidden="1"/>
    <cellStyle name="Followed Hyperlink" xfId="2004" builtinId="9" hidden="1"/>
    <cellStyle name="Followed Hyperlink" xfId="2002" builtinId="9" hidden="1"/>
    <cellStyle name="Followed Hyperlink" xfId="2000" builtinId="9" hidden="1"/>
    <cellStyle name="Followed Hyperlink" xfId="1998" builtinId="9" hidden="1"/>
    <cellStyle name="Followed Hyperlink" xfId="1996" builtinId="9" hidden="1"/>
    <cellStyle name="Followed Hyperlink" xfId="1994" builtinId="9" hidden="1"/>
    <cellStyle name="Followed Hyperlink" xfId="1992" builtinId="9" hidden="1"/>
    <cellStyle name="Followed Hyperlink" xfId="1990" builtinId="9" hidden="1"/>
    <cellStyle name="Followed Hyperlink" xfId="1988" builtinId="9" hidden="1"/>
    <cellStyle name="Followed Hyperlink" xfId="1986" builtinId="9" hidden="1"/>
    <cellStyle name="Followed Hyperlink" xfId="1984" builtinId="9" hidden="1"/>
    <cellStyle name="Followed Hyperlink" xfId="1982" builtinId="9" hidden="1"/>
    <cellStyle name="Followed Hyperlink" xfId="1980" builtinId="9" hidden="1"/>
    <cellStyle name="Followed Hyperlink" xfId="1978" builtinId="9" hidden="1"/>
    <cellStyle name="Followed Hyperlink" xfId="1976" builtinId="9" hidden="1"/>
    <cellStyle name="Followed Hyperlink" xfId="1974" builtinId="9" hidden="1"/>
    <cellStyle name="Followed Hyperlink" xfId="1972" builtinId="9" hidden="1"/>
    <cellStyle name="Followed Hyperlink" xfId="1970" builtinId="9" hidden="1"/>
    <cellStyle name="Followed Hyperlink" xfId="1968" builtinId="9" hidden="1"/>
    <cellStyle name="Followed Hyperlink" xfId="1966" builtinId="9" hidden="1"/>
    <cellStyle name="Followed Hyperlink" xfId="1964" builtinId="9" hidden="1"/>
    <cellStyle name="Followed Hyperlink" xfId="1962" builtinId="9" hidden="1"/>
    <cellStyle name="Followed Hyperlink" xfId="1960" builtinId="9" hidden="1"/>
    <cellStyle name="Followed Hyperlink" xfId="1958" builtinId="9" hidden="1"/>
    <cellStyle name="Followed Hyperlink" xfId="1956" builtinId="9" hidden="1"/>
    <cellStyle name="Followed Hyperlink" xfId="1954" builtinId="9" hidden="1"/>
    <cellStyle name="Followed Hyperlink" xfId="1952" builtinId="9" hidden="1"/>
    <cellStyle name="Followed Hyperlink" xfId="1950" builtinId="9" hidden="1"/>
    <cellStyle name="Followed Hyperlink" xfId="1948" builtinId="9" hidden="1"/>
    <cellStyle name="Followed Hyperlink" xfId="1946" builtinId="9" hidden="1"/>
    <cellStyle name="Followed Hyperlink" xfId="1944" builtinId="9" hidden="1"/>
    <cellStyle name="Followed Hyperlink" xfId="1942" builtinId="9" hidden="1"/>
    <cellStyle name="Followed Hyperlink" xfId="1940" builtinId="9" hidden="1"/>
    <cellStyle name="Followed Hyperlink" xfId="1938" builtinId="9" hidden="1"/>
    <cellStyle name="Followed Hyperlink" xfId="1936" builtinId="9" hidden="1"/>
    <cellStyle name="Followed Hyperlink" xfId="1934" builtinId="9" hidden="1"/>
    <cellStyle name="Followed Hyperlink" xfId="1932" builtinId="9" hidden="1"/>
    <cellStyle name="Followed Hyperlink" xfId="1930" builtinId="9" hidden="1"/>
    <cellStyle name="Followed Hyperlink" xfId="1928" builtinId="9" hidden="1"/>
    <cellStyle name="Followed Hyperlink" xfId="1926" builtinId="9" hidden="1"/>
    <cellStyle name="Followed Hyperlink" xfId="1924" builtinId="9" hidden="1"/>
    <cellStyle name="Followed Hyperlink" xfId="1922" builtinId="9" hidden="1"/>
    <cellStyle name="Followed Hyperlink" xfId="1920" builtinId="9" hidden="1"/>
    <cellStyle name="Followed Hyperlink" xfId="1918" builtinId="9" hidden="1"/>
    <cellStyle name="Followed Hyperlink" xfId="1916" builtinId="9" hidden="1"/>
    <cellStyle name="Followed Hyperlink" xfId="1914" builtinId="9" hidden="1"/>
    <cellStyle name="Followed Hyperlink" xfId="1912" builtinId="9" hidden="1"/>
    <cellStyle name="Followed Hyperlink" xfId="1910" builtinId="9" hidden="1"/>
    <cellStyle name="Followed Hyperlink" xfId="1908" builtinId="9" hidden="1"/>
    <cellStyle name="Followed Hyperlink" xfId="1906" builtinId="9" hidden="1"/>
    <cellStyle name="Followed Hyperlink" xfId="1904" builtinId="9" hidden="1"/>
    <cellStyle name="Followed Hyperlink" xfId="1902" builtinId="9" hidden="1"/>
    <cellStyle name="Followed Hyperlink" xfId="1900" builtinId="9" hidden="1"/>
    <cellStyle name="Followed Hyperlink" xfId="1898" builtinId="9" hidden="1"/>
    <cellStyle name="Followed Hyperlink" xfId="1896" builtinId="9" hidden="1"/>
    <cellStyle name="Followed Hyperlink" xfId="1894" builtinId="9" hidden="1"/>
    <cellStyle name="Followed Hyperlink" xfId="1892" builtinId="9" hidden="1"/>
    <cellStyle name="Followed Hyperlink" xfId="1890" builtinId="9" hidden="1"/>
    <cellStyle name="Followed Hyperlink" xfId="1888" builtinId="9" hidden="1"/>
    <cellStyle name="Followed Hyperlink" xfId="1886" builtinId="9" hidden="1"/>
    <cellStyle name="Followed Hyperlink" xfId="1884" builtinId="9" hidden="1"/>
    <cellStyle name="Followed Hyperlink" xfId="1882" builtinId="9" hidden="1"/>
    <cellStyle name="Followed Hyperlink" xfId="1880" builtinId="9" hidden="1"/>
    <cellStyle name="Followed Hyperlink" xfId="1878" builtinId="9" hidden="1"/>
    <cellStyle name="Followed Hyperlink" xfId="1876" builtinId="9" hidden="1"/>
    <cellStyle name="Followed Hyperlink" xfId="1874" builtinId="9" hidden="1"/>
    <cellStyle name="Followed Hyperlink" xfId="1872" builtinId="9" hidden="1"/>
    <cellStyle name="Followed Hyperlink" xfId="1870" builtinId="9" hidden="1"/>
    <cellStyle name="Followed Hyperlink" xfId="1868" builtinId="9" hidden="1"/>
    <cellStyle name="Followed Hyperlink" xfId="1866" builtinId="9" hidden="1"/>
    <cellStyle name="Followed Hyperlink" xfId="1864" builtinId="9" hidden="1"/>
    <cellStyle name="Followed Hyperlink" xfId="1862" builtinId="9" hidden="1"/>
    <cellStyle name="Followed Hyperlink" xfId="1860" builtinId="9" hidden="1"/>
    <cellStyle name="Followed Hyperlink" xfId="1857" builtinId="9" hidden="1"/>
    <cellStyle name="Followed Hyperlink" xfId="1853" builtinId="9" hidden="1"/>
    <cellStyle name="Followed Hyperlink" xfId="1849" builtinId="9" hidden="1"/>
    <cellStyle name="Followed Hyperlink" xfId="1845" builtinId="9" hidden="1"/>
    <cellStyle name="Followed Hyperlink" xfId="1841" builtinId="9" hidden="1"/>
    <cellStyle name="Followed Hyperlink" xfId="1837" builtinId="9" hidden="1"/>
    <cellStyle name="Followed Hyperlink" xfId="1833" builtinId="9" hidden="1"/>
    <cellStyle name="Followed Hyperlink" xfId="1829" builtinId="9" hidden="1"/>
    <cellStyle name="Followed Hyperlink" xfId="1825" builtinId="9" hidden="1"/>
    <cellStyle name="Followed Hyperlink" xfId="1821" builtinId="9" hidden="1"/>
    <cellStyle name="Followed Hyperlink" xfId="1817" builtinId="9" hidden="1"/>
    <cellStyle name="Followed Hyperlink" xfId="1813" builtinId="9" hidden="1"/>
    <cellStyle name="Followed Hyperlink" xfId="1809" builtinId="9" hidden="1"/>
    <cellStyle name="Followed Hyperlink" xfId="1805" builtinId="9" hidden="1"/>
    <cellStyle name="Followed Hyperlink" xfId="1801" builtinId="9" hidden="1"/>
    <cellStyle name="Followed Hyperlink" xfId="1797" builtinId="9" hidden="1"/>
    <cellStyle name="Followed Hyperlink" xfId="1793" builtinId="9" hidden="1"/>
    <cellStyle name="Followed Hyperlink" xfId="1789"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5" builtinId="9" hidden="1"/>
    <cellStyle name="Followed Hyperlink" xfId="1761" builtinId="9" hidden="1"/>
    <cellStyle name="Followed Hyperlink" xfId="1757"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21"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5" builtinId="9" hidden="1"/>
    <cellStyle name="Followed Hyperlink" xfId="1681"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1649" builtinId="9" hidden="1"/>
    <cellStyle name="Followed Hyperlink" xfId="1645" builtinId="9" hidden="1"/>
    <cellStyle name="Followed Hyperlink" xfId="1641" builtinId="9" hidden="1"/>
    <cellStyle name="Followed Hyperlink" xfId="1637" builtinId="9" hidden="1"/>
    <cellStyle name="Followed Hyperlink" xfId="1633" builtinId="9" hidden="1"/>
    <cellStyle name="Followed Hyperlink" xfId="1629" builtinId="9" hidden="1"/>
    <cellStyle name="Followed Hyperlink" xfId="1625" builtinId="9" hidden="1"/>
    <cellStyle name="Followed Hyperlink" xfId="1621" builtinId="9" hidden="1"/>
    <cellStyle name="Followed Hyperlink" xfId="1617" builtinId="9" hidden="1"/>
    <cellStyle name="Followed Hyperlink" xfId="1613" builtinId="9" hidden="1"/>
    <cellStyle name="Followed Hyperlink" xfId="1609" builtinId="9" hidden="1"/>
    <cellStyle name="Followed Hyperlink" xfId="1605" builtinId="9" hidden="1"/>
    <cellStyle name="Followed Hyperlink" xfId="1601" builtinId="9" hidden="1"/>
    <cellStyle name="Followed Hyperlink" xfId="1597" builtinId="9" hidden="1"/>
    <cellStyle name="Followed Hyperlink" xfId="1593" builtinId="9" hidden="1"/>
    <cellStyle name="Followed Hyperlink" xfId="1589" builtinId="9" hidden="1"/>
    <cellStyle name="Followed Hyperlink" xfId="1585" builtinId="9" hidden="1"/>
    <cellStyle name="Followed Hyperlink" xfId="1581" builtinId="9" hidden="1"/>
    <cellStyle name="Followed Hyperlink" xfId="1577" builtinId="9" hidden="1"/>
    <cellStyle name="Followed Hyperlink" xfId="1573" builtinId="9" hidden="1"/>
    <cellStyle name="Followed Hyperlink" xfId="1569" builtinId="9" hidden="1"/>
    <cellStyle name="Followed Hyperlink" xfId="1565" builtinId="9" hidden="1"/>
    <cellStyle name="Followed Hyperlink" xfId="1561" builtinId="9" hidden="1"/>
    <cellStyle name="Followed Hyperlink" xfId="1557" builtinId="9" hidden="1"/>
    <cellStyle name="Followed Hyperlink" xfId="1553" builtinId="9" hidden="1"/>
    <cellStyle name="Followed Hyperlink" xfId="1549" builtinId="9" hidden="1"/>
    <cellStyle name="Followed Hyperlink" xfId="1545" builtinId="9" hidden="1"/>
    <cellStyle name="Followed Hyperlink" xfId="1541" builtinId="9" hidden="1"/>
    <cellStyle name="Followed Hyperlink" xfId="1537" builtinId="9" hidden="1"/>
    <cellStyle name="Followed Hyperlink" xfId="1533" builtinId="9" hidden="1"/>
    <cellStyle name="Followed Hyperlink" xfId="1529" builtinId="9" hidden="1"/>
    <cellStyle name="Followed Hyperlink" xfId="1525" builtinId="9" hidden="1"/>
    <cellStyle name="Followed Hyperlink" xfId="1521" builtinId="9" hidden="1"/>
    <cellStyle name="Followed Hyperlink" xfId="1517" builtinId="9" hidden="1"/>
    <cellStyle name="Followed Hyperlink" xfId="1513" builtinId="9" hidden="1"/>
    <cellStyle name="Followed Hyperlink" xfId="1509" builtinId="9" hidden="1"/>
    <cellStyle name="Followed Hyperlink" xfId="1505" builtinId="9" hidden="1"/>
    <cellStyle name="Followed Hyperlink" xfId="1501" builtinId="9" hidden="1"/>
    <cellStyle name="Followed Hyperlink" xfId="1497" builtinId="9" hidden="1"/>
    <cellStyle name="Followed Hyperlink" xfId="1493" builtinId="9" hidden="1"/>
    <cellStyle name="Followed Hyperlink" xfId="1489" builtinId="9" hidden="1"/>
    <cellStyle name="Followed Hyperlink" xfId="1487" builtinId="9" hidden="1"/>
    <cellStyle name="Followed Hyperlink" xfId="1485" builtinId="9" hidden="1"/>
    <cellStyle name="Followed Hyperlink" xfId="1483" builtinId="9" hidden="1"/>
    <cellStyle name="Followed Hyperlink" xfId="1481" builtinId="9" hidden="1"/>
    <cellStyle name="Followed Hyperlink" xfId="1479" builtinId="9" hidden="1"/>
    <cellStyle name="Followed Hyperlink" xfId="1477" builtinId="9" hidden="1"/>
    <cellStyle name="Followed Hyperlink" xfId="1475" builtinId="9" hidden="1"/>
    <cellStyle name="Followed Hyperlink" xfId="1473" builtinId="9" hidden="1"/>
    <cellStyle name="Followed Hyperlink" xfId="1471" builtinId="9" hidden="1"/>
    <cellStyle name="Followed Hyperlink" xfId="1469" builtinId="9" hidden="1"/>
    <cellStyle name="Followed Hyperlink" xfId="1467" builtinId="9" hidden="1"/>
    <cellStyle name="Followed Hyperlink" xfId="1465" builtinId="9" hidden="1"/>
    <cellStyle name="Followed Hyperlink" xfId="1463" builtinId="9" hidden="1"/>
    <cellStyle name="Followed Hyperlink" xfId="1461" builtinId="9" hidden="1"/>
    <cellStyle name="Followed Hyperlink" xfId="1459" builtinId="9" hidden="1"/>
    <cellStyle name="Followed Hyperlink" xfId="1457" builtinId="9" hidden="1"/>
    <cellStyle name="Followed Hyperlink" xfId="1455" builtinId="9" hidden="1"/>
    <cellStyle name="Followed Hyperlink" xfId="1453" builtinId="9" hidden="1"/>
    <cellStyle name="Followed Hyperlink" xfId="1451" builtinId="9" hidden="1"/>
    <cellStyle name="Followed Hyperlink" xfId="1449" builtinId="9" hidden="1"/>
    <cellStyle name="Followed Hyperlink" xfId="1447" builtinId="9" hidden="1"/>
    <cellStyle name="Followed Hyperlink" xfId="1445" builtinId="9" hidden="1"/>
    <cellStyle name="Followed Hyperlink" xfId="1443" builtinId="9" hidden="1"/>
    <cellStyle name="Followed Hyperlink" xfId="1441" builtinId="9" hidden="1"/>
    <cellStyle name="Followed Hyperlink" xfId="1439" builtinId="9" hidden="1"/>
    <cellStyle name="Followed Hyperlink" xfId="1437" builtinId="9" hidden="1"/>
    <cellStyle name="Followed Hyperlink" xfId="1435" builtinId="9" hidden="1"/>
    <cellStyle name="Followed Hyperlink" xfId="1433" builtinId="9" hidden="1"/>
    <cellStyle name="Followed Hyperlink" xfId="1431" builtinId="9" hidden="1"/>
    <cellStyle name="Followed Hyperlink" xfId="1429" builtinId="9" hidden="1"/>
    <cellStyle name="Followed Hyperlink" xfId="1427" builtinId="9" hidden="1"/>
    <cellStyle name="Followed Hyperlink" xfId="1425" builtinId="9" hidden="1"/>
    <cellStyle name="Followed Hyperlink" xfId="1423" builtinId="9" hidden="1"/>
    <cellStyle name="Followed Hyperlink" xfId="1421" builtinId="9" hidden="1"/>
    <cellStyle name="Followed Hyperlink" xfId="1419" builtinId="9" hidden="1"/>
    <cellStyle name="Followed Hyperlink" xfId="1417" builtinId="9" hidden="1"/>
    <cellStyle name="Followed Hyperlink" xfId="1415" builtinId="9" hidden="1"/>
    <cellStyle name="Followed Hyperlink" xfId="1413" builtinId="9" hidden="1"/>
    <cellStyle name="Followed Hyperlink" xfId="1411" builtinId="9" hidden="1"/>
    <cellStyle name="Followed Hyperlink" xfId="1409" builtinId="9" hidden="1"/>
    <cellStyle name="Followed Hyperlink" xfId="1407" builtinId="9" hidden="1"/>
    <cellStyle name="Followed Hyperlink" xfId="1405" builtinId="9" hidden="1"/>
    <cellStyle name="Followed Hyperlink" xfId="1403" builtinId="9" hidden="1"/>
    <cellStyle name="Followed Hyperlink" xfId="1401" builtinId="9" hidden="1"/>
    <cellStyle name="Followed Hyperlink" xfId="1399" builtinId="9" hidden="1"/>
    <cellStyle name="Followed Hyperlink" xfId="1397" builtinId="9" hidden="1"/>
    <cellStyle name="Followed Hyperlink" xfId="1395" builtinId="9" hidden="1"/>
    <cellStyle name="Followed Hyperlink" xfId="1393" builtinId="9" hidden="1"/>
    <cellStyle name="Followed Hyperlink" xfId="1391" builtinId="9" hidden="1"/>
    <cellStyle name="Followed Hyperlink" xfId="1389" builtinId="9" hidden="1"/>
    <cellStyle name="Followed Hyperlink" xfId="1387" builtinId="9" hidden="1"/>
    <cellStyle name="Followed Hyperlink" xfId="1385" builtinId="9" hidden="1"/>
    <cellStyle name="Followed Hyperlink" xfId="1383" builtinId="9" hidden="1"/>
    <cellStyle name="Followed Hyperlink" xfId="1381" builtinId="9" hidden="1"/>
    <cellStyle name="Followed Hyperlink" xfId="1379" builtinId="9" hidden="1"/>
    <cellStyle name="Followed Hyperlink" xfId="1377" builtinId="9" hidden="1"/>
    <cellStyle name="Followed Hyperlink" xfId="1375" builtinId="9" hidden="1"/>
    <cellStyle name="Followed Hyperlink" xfId="1373" builtinId="9" hidden="1"/>
    <cellStyle name="Followed Hyperlink" xfId="1371" builtinId="9" hidden="1"/>
    <cellStyle name="Followed Hyperlink" xfId="1369" builtinId="9" hidden="1"/>
    <cellStyle name="Followed Hyperlink" xfId="1367" builtinId="9" hidden="1"/>
    <cellStyle name="Followed Hyperlink" xfId="1365" builtinId="9" hidden="1"/>
    <cellStyle name="Followed Hyperlink" xfId="1363" builtinId="9" hidden="1"/>
    <cellStyle name="Followed Hyperlink" xfId="1361" builtinId="9" hidden="1"/>
    <cellStyle name="Followed Hyperlink" xfId="1359" builtinId="9" hidden="1"/>
    <cellStyle name="Followed Hyperlink" xfId="1357" builtinId="9" hidden="1"/>
    <cellStyle name="Followed Hyperlink" xfId="1355" builtinId="9" hidden="1"/>
    <cellStyle name="Followed Hyperlink" xfId="1353" builtinId="9" hidden="1"/>
    <cellStyle name="Followed Hyperlink" xfId="1351" builtinId="9" hidden="1"/>
    <cellStyle name="Followed Hyperlink" xfId="1349" builtinId="9" hidden="1"/>
    <cellStyle name="Followed Hyperlink" xfId="1347" builtinId="9" hidden="1"/>
    <cellStyle name="Followed Hyperlink" xfId="1345" builtinId="9" hidden="1"/>
    <cellStyle name="Followed Hyperlink" xfId="1343" builtinId="9" hidden="1"/>
    <cellStyle name="Followed Hyperlink" xfId="1341" builtinId="9" hidden="1"/>
    <cellStyle name="Followed Hyperlink" xfId="1339" builtinId="9" hidden="1"/>
    <cellStyle name="Followed Hyperlink" xfId="1337" builtinId="9" hidden="1"/>
    <cellStyle name="Followed Hyperlink" xfId="1335" builtinId="9" hidden="1"/>
    <cellStyle name="Followed Hyperlink" xfId="1333" builtinId="9" hidden="1"/>
    <cellStyle name="Followed Hyperlink" xfId="1331" builtinId="9" hidden="1"/>
    <cellStyle name="Followed Hyperlink" xfId="1329" builtinId="9" hidden="1"/>
    <cellStyle name="Followed Hyperlink" xfId="1322" builtinId="9" hidden="1"/>
    <cellStyle name="Followed Hyperlink" xfId="1320" builtinId="9" hidden="1"/>
    <cellStyle name="Followed Hyperlink" xfId="1318" builtinId="9" hidden="1"/>
    <cellStyle name="Followed Hyperlink" xfId="1316" builtinId="9" hidden="1"/>
    <cellStyle name="Followed Hyperlink" xfId="1314" builtinId="9" hidden="1"/>
    <cellStyle name="Followed Hyperlink" xfId="1312" builtinId="9" hidden="1"/>
    <cellStyle name="Followed Hyperlink" xfId="1310" builtinId="9" hidden="1"/>
    <cellStyle name="Followed Hyperlink" xfId="1308" builtinId="9" hidden="1"/>
    <cellStyle name="Followed Hyperlink" xfId="1306" builtinId="9" hidden="1"/>
    <cellStyle name="Followed Hyperlink" xfId="1304" builtinId="9" hidden="1"/>
    <cellStyle name="Followed Hyperlink" xfId="1302" builtinId="9" hidden="1"/>
    <cellStyle name="Followed Hyperlink" xfId="1300" builtinId="9" hidden="1"/>
    <cellStyle name="Followed Hyperlink" xfId="1298" builtinId="9" hidden="1"/>
    <cellStyle name="Followed Hyperlink" xfId="1296" builtinId="9" hidden="1"/>
    <cellStyle name="Followed Hyperlink" xfId="1294" builtinId="9" hidden="1"/>
    <cellStyle name="Followed Hyperlink" xfId="1292" builtinId="9" hidden="1"/>
    <cellStyle name="Followed Hyperlink" xfId="1290" builtinId="9" hidden="1"/>
    <cellStyle name="Followed Hyperlink" xfId="1288" builtinId="9" hidden="1"/>
    <cellStyle name="Followed Hyperlink" xfId="1286" builtinId="9" hidden="1"/>
    <cellStyle name="Followed Hyperlink" xfId="1284" builtinId="9" hidden="1"/>
    <cellStyle name="Followed Hyperlink" xfId="1282" builtinId="9" hidden="1"/>
    <cellStyle name="Followed Hyperlink" xfId="1280" builtinId="9" hidden="1"/>
    <cellStyle name="Followed Hyperlink" xfId="1278" builtinId="9" hidden="1"/>
    <cellStyle name="Followed Hyperlink" xfId="1276" builtinId="9" hidden="1"/>
    <cellStyle name="Followed Hyperlink" xfId="1274" builtinId="9" hidden="1"/>
    <cellStyle name="Followed Hyperlink" xfId="1272" builtinId="9" hidden="1"/>
    <cellStyle name="Followed Hyperlink" xfId="1270" builtinId="9" hidden="1"/>
    <cellStyle name="Followed Hyperlink" xfId="1268" builtinId="9" hidden="1"/>
    <cellStyle name="Followed Hyperlink" xfId="1266" builtinId="9" hidden="1"/>
    <cellStyle name="Followed Hyperlink" xfId="1264" builtinId="9" hidden="1"/>
    <cellStyle name="Followed Hyperlink" xfId="1262" builtinId="9" hidden="1"/>
    <cellStyle name="Followed Hyperlink" xfId="1260" builtinId="9" hidden="1"/>
    <cellStyle name="Followed Hyperlink" xfId="1258" builtinId="9" hidden="1"/>
    <cellStyle name="Followed Hyperlink" xfId="1256" builtinId="9" hidden="1"/>
    <cellStyle name="Followed Hyperlink" xfId="1254" builtinId="9" hidden="1"/>
    <cellStyle name="Followed Hyperlink" xfId="1252" builtinId="9" hidden="1"/>
    <cellStyle name="Followed Hyperlink" xfId="1250" builtinId="9" hidden="1"/>
    <cellStyle name="Followed Hyperlink" xfId="1248" builtinId="9" hidden="1"/>
    <cellStyle name="Followed Hyperlink" xfId="1246" builtinId="9" hidden="1"/>
    <cellStyle name="Followed Hyperlink" xfId="1244" builtinId="9" hidden="1"/>
    <cellStyle name="Followed Hyperlink" xfId="1242" builtinId="9" hidden="1"/>
    <cellStyle name="Followed Hyperlink" xfId="1240" builtinId="9" hidden="1"/>
    <cellStyle name="Followed Hyperlink" xfId="1238" builtinId="9" hidden="1"/>
    <cellStyle name="Followed Hyperlink" xfId="1236" builtinId="9" hidden="1"/>
    <cellStyle name="Followed Hyperlink" xfId="1234" builtinId="9" hidden="1"/>
    <cellStyle name="Followed Hyperlink" xfId="1232" builtinId="9" hidden="1"/>
    <cellStyle name="Followed Hyperlink" xfId="1230" builtinId="9" hidden="1"/>
    <cellStyle name="Followed Hyperlink" xfId="1228" builtinId="9" hidden="1"/>
    <cellStyle name="Followed Hyperlink" xfId="1226" builtinId="9" hidden="1"/>
    <cellStyle name="Followed Hyperlink" xfId="1224" builtinId="9" hidden="1"/>
    <cellStyle name="Followed Hyperlink" xfId="1222" builtinId="9" hidden="1"/>
    <cellStyle name="Followed Hyperlink" xfId="1220" builtinId="9" hidden="1"/>
    <cellStyle name="Followed Hyperlink" xfId="1218" builtinId="9" hidden="1"/>
    <cellStyle name="Followed Hyperlink" xfId="1216" builtinId="9" hidden="1"/>
    <cellStyle name="Followed Hyperlink" xfId="1214" builtinId="9" hidden="1"/>
    <cellStyle name="Followed Hyperlink" xfId="1212" builtinId="9" hidden="1"/>
    <cellStyle name="Followed Hyperlink" xfId="1210" builtinId="9" hidden="1"/>
    <cellStyle name="Followed Hyperlink" xfId="1208" builtinId="9" hidden="1"/>
    <cellStyle name="Followed Hyperlink" xfId="1206" builtinId="9" hidden="1"/>
    <cellStyle name="Followed Hyperlink" xfId="1204" builtinId="9" hidden="1"/>
    <cellStyle name="Followed Hyperlink" xfId="1202" builtinId="9" hidden="1"/>
    <cellStyle name="Followed Hyperlink" xfId="1200" builtinId="9" hidden="1"/>
    <cellStyle name="Followed Hyperlink" xfId="1198" builtinId="9" hidden="1"/>
    <cellStyle name="Followed Hyperlink" xfId="1196" builtinId="9" hidden="1"/>
    <cellStyle name="Followed Hyperlink" xfId="1194" builtinId="9" hidden="1"/>
    <cellStyle name="Followed Hyperlink" xfId="1192" builtinId="9" hidden="1"/>
    <cellStyle name="Followed Hyperlink" xfId="1190" builtinId="9" hidden="1"/>
    <cellStyle name="Followed Hyperlink" xfId="1188" builtinId="9" hidden="1"/>
    <cellStyle name="Followed Hyperlink" xfId="1186" builtinId="9" hidden="1"/>
    <cellStyle name="Followed Hyperlink" xfId="1184" builtinId="9" hidden="1"/>
    <cellStyle name="Followed Hyperlink" xfId="1182" builtinId="9" hidden="1"/>
    <cellStyle name="Followed Hyperlink" xfId="1180" builtinId="9" hidden="1"/>
    <cellStyle name="Followed Hyperlink" xfId="1178" builtinId="9" hidden="1"/>
    <cellStyle name="Followed Hyperlink" xfId="1176" builtinId="9" hidden="1"/>
    <cellStyle name="Followed Hyperlink" xfId="1174" builtinId="9" hidden="1"/>
    <cellStyle name="Followed Hyperlink" xfId="1172" builtinId="9" hidden="1"/>
    <cellStyle name="Followed Hyperlink" xfId="1170" builtinId="9" hidden="1"/>
    <cellStyle name="Followed Hyperlink" xfId="1168" builtinId="9" hidden="1"/>
    <cellStyle name="Followed Hyperlink" xfId="1166" builtinId="9" hidden="1"/>
    <cellStyle name="Followed Hyperlink" xfId="1164" builtinId="9" hidden="1"/>
    <cellStyle name="Followed Hyperlink" xfId="1162" builtinId="9" hidden="1"/>
    <cellStyle name="Followed Hyperlink" xfId="1160" builtinId="9" hidden="1"/>
    <cellStyle name="Followed Hyperlink" xfId="1158" builtinId="9" hidden="1"/>
    <cellStyle name="Followed Hyperlink" xfId="1156" builtinId="9" hidden="1"/>
    <cellStyle name="Followed Hyperlink" xfId="1154" builtinId="9" hidden="1"/>
    <cellStyle name="Followed Hyperlink" xfId="1152" builtinId="9" hidden="1"/>
    <cellStyle name="Followed Hyperlink" xfId="1150" builtinId="9" hidden="1"/>
    <cellStyle name="Followed Hyperlink" xfId="1148" builtinId="9" hidden="1"/>
    <cellStyle name="Followed Hyperlink" xfId="1146" builtinId="9" hidden="1"/>
    <cellStyle name="Followed Hyperlink" xfId="1144" builtinId="9" hidden="1"/>
    <cellStyle name="Followed Hyperlink" xfId="1142" builtinId="9" hidden="1"/>
    <cellStyle name="Followed Hyperlink" xfId="1140" builtinId="9" hidden="1"/>
    <cellStyle name="Followed Hyperlink" xfId="1138" builtinId="9" hidden="1"/>
    <cellStyle name="Followed Hyperlink" xfId="1136" builtinId="9" hidden="1"/>
    <cellStyle name="Followed Hyperlink" xfId="1134" builtinId="9" hidden="1"/>
    <cellStyle name="Followed Hyperlink" xfId="1132" builtinId="9" hidden="1"/>
    <cellStyle name="Followed Hyperlink" xfId="1130" builtinId="9" hidden="1"/>
    <cellStyle name="Followed Hyperlink" xfId="1128" builtinId="9" hidden="1"/>
    <cellStyle name="Followed Hyperlink" xfId="1126" builtinId="9" hidden="1"/>
    <cellStyle name="Followed Hyperlink" xfId="1124" builtinId="9" hidden="1"/>
    <cellStyle name="Followed Hyperlink" xfId="1122" builtinId="9" hidden="1"/>
    <cellStyle name="Followed Hyperlink" xfId="1120" builtinId="9" hidden="1"/>
    <cellStyle name="Followed Hyperlink" xfId="1118" builtinId="9" hidden="1"/>
    <cellStyle name="Followed Hyperlink" xfId="1116" builtinId="9" hidden="1"/>
    <cellStyle name="Followed Hyperlink" xfId="1114" builtinId="9" hidden="1"/>
    <cellStyle name="Followed Hyperlink" xfId="1112" builtinId="9" hidden="1"/>
    <cellStyle name="Followed Hyperlink" xfId="1110" builtinId="9" hidden="1"/>
    <cellStyle name="Followed Hyperlink" xfId="1108" builtinId="9" hidden="1"/>
    <cellStyle name="Followed Hyperlink" xfId="1106" builtinId="9" hidden="1"/>
    <cellStyle name="Followed Hyperlink" xfId="1104" builtinId="9" hidden="1"/>
    <cellStyle name="Followed Hyperlink" xfId="1102" builtinId="9" hidden="1"/>
    <cellStyle name="Followed Hyperlink" xfId="1100" builtinId="9" hidden="1"/>
    <cellStyle name="Followed Hyperlink" xfId="1098" builtinId="9" hidden="1"/>
    <cellStyle name="Followed Hyperlink" xfId="1096" builtinId="9" hidden="1"/>
    <cellStyle name="Followed Hyperlink" xfId="1094" builtinId="9" hidden="1"/>
    <cellStyle name="Followed Hyperlink" xfId="1092" builtinId="9" hidden="1"/>
    <cellStyle name="Followed Hyperlink" xfId="1090" builtinId="9" hidden="1"/>
    <cellStyle name="Followed Hyperlink" xfId="1088" builtinId="9" hidden="1"/>
    <cellStyle name="Followed Hyperlink" xfId="1086" builtinId="9" hidden="1"/>
    <cellStyle name="Followed Hyperlink" xfId="1084" builtinId="9" hidden="1"/>
    <cellStyle name="Followed Hyperlink" xfId="1082" builtinId="9" hidden="1"/>
    <cellStyle name="Followed Hyperlink" xfId="1080" builtinId="9" hidden="1"/>
    <cellStyle name="Followed Hyperlink" xfId="1078" builtinId="9" hidden="1"/>
    <cellStyle name="Followed Hyperlink" xfId="1076" builtinId="9" hidden="1"/>
    <cellStyle name="Followed Hyperlink" xfId="1074" builtinId="9" hidden="1"/>
    <cellStyle name="Followed Hyperlink" xfId="1072" builtinId="9" hidden="1"/>
    <cellStyle name="Followed Hyperlink" xfId="1070" builtinId="9" hidden="1"/>
    <cellStyle name="Followed Hyperlink" xfId="1068" builtinId="9" hidden="1"/>
    <cellStyle name="Followed Hyperlink" xfId="1066" builtinId="9" hidden="1"/>
    <cellStyle name="Followed Hyperlink" xfId="1064" builtinId="9" hidden="1"/>
    <cellStyle name="Followed Hyperlink" xfId="1062" builtinId="9" hidden="1"/>
    <cellStyle name="Followed Hyperlink" xfId="1060" builtinId="9" hidden="1"/>
    <cellStyle name="Followed Hyperlink" xfId="1058" builtinId="9" hidden="1"/>
    <cellStyle name="Followed Hyperlink" xfId="1056" builtinId="9" hidden="1"/>
    <cellStyle name="Followed Hyperlink" xfId="1054" builtinId="9" hidden="1"/>
    <cellStyle name="Followed Hyperlink" xfId="1052" builtinId="9" hidden="1"/>
    <cellStyle name="Followed Hyperlink" xfId="1050" builtinId="9" hidden="1"/>
    <cellStyle name="Followed Hyperlink" xfId="1048" builtinId="9" hidden="1"/>
    <cellStyle name="Followed Hyperlink" xfId="1046" builtinId="9" hidden="1"/>
    <cellStyle name="Followed Hyperlink" xfId="1044" builtinId="9" hidden="1"/>
    <cellStyle name="Followed Hyperlink" xfId="1042" builtinId="9" hidden="1"/>
    <cellStyle name="Followed Hyperlink" xfId="1040" builtinId="9" hidden="1"/>
    <cellStyle name="Followed Hyperlink" xfId="1038" builtinId="9" hidden="1"/>
    <cellStyle name="Followed Hyperlink" xfId="1036" builtinId="9" hidden="1"/>
    <cellStyle name="Followed Hyperlink" xfId="1034" builtinId="9" hidden="1"/>
    <cellStyle name="Followed Hyperlink" xfId="1032" builtinId="9" hidden="1"/>
    <cellStyle name="Followed Hyperlink" xfId="1030" builtinId="9" hidden="1"/>
    <cellStyle name="Followed Hyperlink" xfId="1028" builtinId="9" hidden="1"/>
    <cellStyle name="Followed Hyperlink" xfId="1026" builtinId="9" hidden="1"/>
    <cellStyle name="Followed Hyperlink" xfId="1024" builtinId="9" hidden="1"/>
    <cellStyle name="Followed Hyperlink" xfId="1022" builtinId="9" hidden="1"/>
    <cellStyle name="Followed Hyperlink" xfId="1020" builtinId="9" hidden="1"/>
    <cellStyle name="Followed Hyperlink" xfId="1018" builtinId="9" hidden="1"/>
    <cellStyle name="Followed Hyperlink" xfId="1016" builtinId="9" hidden="1"/>
    <cellStyle name="Followed Hyperlink" xfId="1014" builtinId="9" hidden="1"/>
    <cellStyle name="Followed Hyperlink" xfId="1012" builtinId="9" hidden="1"/>
    <cellStyle name="Followed Hyperlink" xfId="1010" builtinId="9" hidden="1"/>
    <cellStyle name="Followed Hyperlink" xfId="1008" builtinId="9" hidden="1"/>
    <cellStyle name="Followed Hyperlink" xfId="1006" builtinId="9" hidden="1"/>
    <cellStyle name="Followed Hyperlink" xfId="1004" builtinId="9" hidden="1"/>
    <cellStyle name="Followed Hyperlink" xfId="1002" builtinId="9" hidden="1"/>
    <cellStyle name="Followed Hyperlink" xfId="1000" builtinId="9" hidden="1"/>
    <cellStyle name="Followed Hyperlink" xfId="998" builtinId="9" hidden="1"/>
    <cellStyle name="Followed Hyperlink" xfId="996" builtinId="9" hidden="1"/>
    <cellStyle name="Followed Hyperlink" xfId="994" builtinId="9" hidden="1"/>
    <cellStyle name="Followed Hyperlink" xfId="992" builtinId="9" hidden="1"/>
    <cellStyle name="Followed Hyperlink" xfId="990" builtinId="9" hidden="1"/>
    <cellStyle name="Followed Hyperlink" xfId="988" builtinId="9" hidden="1"/>
    <cellStyle name="Followed Hyperlink" xfId="986" builtinId="9" hidden="1"/>
    <cellStyle name="Followed Hyperlink" xfId="984" builtinId="9" hidden="1"/>
    <cellStyle name="Followed Hyperlink" xfId="982" builtinId="9" hidden="1"/>
    <cellStyle name="Followed Hyperlink" xfId="980" builtinId="9" hidden="1"/>
    <cellStyle name="Followed Hyperlink" xfId="978" builtinId="9" hidden="1"/>
    <cellStyle name="Followed Hyperlink" xfId="976" builtinId="9" hidden="1"/>
    <cellStyle name="Followed Hyperlink" xfId="974" builtinId="9" hidden="1"/>
    <cellStyle name="Followed Hyperlink" xfId="972" builtinId="9" hidden="1"/>
    <cellStyle name="Followed Hyperlink" xfId="970" builtinId="9" hidden="1"/>
    <cellStyle name="Followed Hyperlink" xfId="968" builtinId="9" hidden="1"/>
    <cellStyle name="Followed Hyperlink" xfId="966" builtinId="9" hidden="1"/>
    <cellStyle name="Followed Hyperlink" xfId="964" builtinId="9" hidden="1"/>
    <cellStyle name="Followed Hyperlink" xfId="962" builtinId="9" hidden="1"/>
    <cellStyle name="Followed Hyperlink" xfId="960" builtinId="9" hidden="1"/>
    <cellStyle name="Followed Hyperlink" xfId="958" builtinId="9" hidden="1"/>
    <cellStyle name="Followed Hyperlink" xfId="956" builtinId="9" hidden="1"/>
    <cellStyle name="Followed Hyperlink" xfId="954" builtinId="9" hidden="1"/>
    <cellStyle name="Followed Hyperlink" xfId="952" builtinId="9" hidden="1"/>
    <cellStyle name="Followed Hyperlink" xfId="950" builtinId="9" hidden="1"/>
    <cellStyle name="Followed Hyperlink" xfId="948" builtinId="9" hidden="1"/>
    <cellStyle name="Followed Hyperlink" xfId="946" builtinId="9" hidden="1"/>
    <cellStyle name="Followed Hyperlink" xfId="944" builtinId="9" hidden="1"/>
    <cellStyle name="Followed Hyperlink" xfId="942" builtinId="9" hidden="1"/>
    <cellStyle name="Followed Hyperlink" xfId="940" builtinId="9" hidden="1"/>
    <cellStyle name="Followed Hyperlink" xfId="938" builtinId="9" hidden="1"/>
    <cellStyle name="Followed Hyperlink" xfId="936" builtinId="9" hidden="1"/>
    <cellStyle name="Followed Hyperlink" xfId="934" builtinId="9" hidden="1"/>
    <cellStyle name="Followed Hyperlink" xfId="932" builtinId="9" hidden="1"/>
    <cellStyle name="Followed Hyperlink" xfId="930" builtinId="9" hidden="1"/>
    <cellStyle name="Followed Hyperlink" xfId="928" builtinId="9" hidden="1"/>
    <cellStyle name="Followed Hyperlink" xfId="926" builtinId="9" hidden="1"/>
    <cellStyle name="Followed Hyperlink" xfId="924" builtinId="9" hidden="1"/>
    <cellStyle name="Followed Hyperlink" xfId="922" builtinId="9" hidden="1"/>
    <cellStyle name="Followed Hyperlink" xfId="920" builtinId="9" hidden="1"/>
    <cellStyle name="Followed Hyperlink" xfId="918" builtinId="9" hidden="1"/>
    <cellStyle name="Followed Hyperlink" xfId="916" builtinId="9" hidden="1"/>
    <cellStyle name="Followed Hyperlink" xfId="914" builtinId="9" hidden="1"/>
    <cellStyle name="Followed Hyperlink" xfId="912" builtinId="9" hidden="1"/>
    <cellStyle name="Followed Hyperlink" xfId="910" builtinId="9" hidden="1"/>
    <cellStyle name="Followed Hyperlink" xfId="908" builtinId="9" hidden="1"/>
    <cellStyle name="Followed Hyperlink" xfId="906" builtinId="9" hidden="1"/>
    <cellStyle name="Followed Hyperlink" xfId="904" builtinId="9" hidden="1"/>
    <cellStyle name="Followed Hyperlink" xfId="902" builtinId="9" hidden="1"/>
    <cellStyle name="Followed Hyperlink" xfId="900" builtinId="9" hidden="1"/>
    <cellStyle name="Followed Hyperlink" xfId="898" builtinId="9" hidden="1"/>
    <cellStyle name="Followed Hyperlink" xfId="896" builtinId="9" hidden="1"/>
    <cellStyle name="Followed Hyperlink" xfId="894" builtinId="9" hidden="1"/>
    <cellStyle name="Followed Hyperlink" xfId="892" builtinId="9" hidden="1"/>
    <cellStyle name="Followed Hyperlink" xfId="890" builtinId="9" hidden="1"/>
    <cellStyle name="Followed Hyperlink" xfId="888" builtinId="9" hidden="1"/>
    <cellStyle name="Followed Hyperlink" xfId="886" builtinId="9" hidden="1"/>
    <cellStyle name="Followed Hyperlink" xfId="884" builtinId="9" hidden="1"/>
    <cellStyle name="Followed Hyperlink" xfId="882" builtinId="9" hidden="1"/>
    <cellStyle name="Followed Hyperlink" xfId="880" builtinId="9" hidden="1"/>
    <cellStyle name="Followed Hyperlink" xfId="878" builtinId="9" hidden="1"/>
    <cellStyle name="Followed Hyperlink" xfId="876" builtinId="9" hidden="1"/>
    <cellStyle name="Followed Hyperlink" xfId="874" builtinId="9" hidden="1"/>
    <cellStyle name="Followed Hyperlink" xfId="872" builtinId="9" hidden="1"/>
    <cellStyle name="Followed Hyperlink" xfId="870" builtinId="9" hidden="1"/>
    <cellStyle name="Followed Hyperlink" xfId="868" builtinId="9" hidden="1"/>
    <cellStyle name="Followed Hyperlink" xfId="866" builtinId="9" hidden="1"/>
    <cellStyle name="Followed Hyperlink" xfId="864" builtinId="9" hidden="1"/>
    <cellStyle name="Followed Hyperlink" xfId="862" builtinId="9" hidden="1"/>
    <cellStyle name="Followed Hyperlink" xfId="860" builtinId="9" hidden="1"/>
    <cellStyle name="Followed Hyperlink" xfId="858" builtinId="9" hidden="1"/>
    <cellStyle name="Followed Hyperlink" xfId="856" builtinId="9" hidden="1"/>
    <cellStyle name="Followed Hyperlink" xfId="854" builtinId="9" hidden="1"/>
    <cellStyle name="Followed Hyperlink" xfId="852" builtinId="9" hidden="1"/>
    <cellStyle name="Followed Hyperlink" xfId="850" builtinId="9" hidden="1"/>
    <cellStyle name="Followed Hyperlink" xfId="848" builtinId="9" hidden="1"/>
    <cellStyle name="Followed Hyperlink" xfId="846" builtinId="9" hidden="1"/>
    <cellStyle name="Followed Hyperlink" xfId="844" builtinId="9" hidden="1"/>
    <cellStyle name="Followed Hyperlink" xfId="842" builtinId="9" hidden="1"/>
    <cellStyle name="Followed Hyperlink" xfId="840" builtinId="9" hidden="1"/>
    <cellStyle name="Followed Hyperlink" xfId="838" builtinId="9" hidden="1"/>
    <cellStyle name="Followed Hyperlink" xfId="836" builtinId="9" hidden="1"/>
    <cellStyle name="Followed Hyperlink" xfId="834" builtinId="9" hidden="1"/>
    <cellStyle name="Followed Hyperlink" xfId="832" builtinId="9" hidden="1"/>
    <cellStyle name="Followed Hyperlink" xfId="830" builtinId="9" hidden="1"/>
    <cellStyle name="Followed Hyperlink" xfId="828" builtinId="9" hidden="1"/>
    <cellStyle name="Followed Hyperlink" xfId="826" builtinId="9" hidden="1"/>
    <cellStyle name="Followed Hyperlink" xfId="824" builtinId="9" hidden="1"/>
    <cellStyle name="Followed Hyperlink" xfId="822" builtinId="9" hidden="1"/>
    <cellStyle name="Followed Hyperlink" xfId="820" builtinId="9" hidden="1"/>
    <cellStyle name="Followed Hyperlink" xfId="818" builtinId="9" hidden="1"/>
    <cellStyle name="Followed Hyperlink" xfId="816" builtinId="9" hidden="1"/>
    <cellStyle name="Followed Hyperlink" xfId="814" builtinId="9" hidden="1"/>
    <cellStyle name="Followed Hyperlink" xfId="812" builtinId="9" hidden="1"/>
    <cellStyle name="Followed Hyperlink" xfId="810" builtinId="9" hidden="1"/>
    <cellStyle name="Followed Hyperlink" xfId="808" builtinId="9" hidden="1"/>
    <cellStyle name="Followed Hyperlink" xfId="806" builtinId="9" hidden="1"/>
    <cellStyle name="Followed Hyperlink" xfId="804" builtinId="9" hidden="1"/>
    <cellStyle name="Followed Hyperlink" xfId="802" builtinId="9" hidden="1"/>
    <cellStyle name="Followed Hyperlink" xfId="800" builtinId="9" hidden="1"/>
    <cellStyle name="Followed Hyperlink" xfId="798" builtinId="9" hidden="1"/>
    <cellStyle name="Followed Hyperlink" xfId="796" builtinId="9" hidden="1"/>
    <cellStyle name="Followed Hyperlink" xfId="794" builtinId="9" hidden="1"/>
    <cellStyle name="Followed Hyperlink" xfId="792" builtinId="9" hidden="1"/>
    <cellStyle name="Followed Hyperlink" xfId="790" builtinId="9" hidden="1"/>
    <cellStyle name="Followed Hyperlink" xfId="788" builtinId="9" hidden="1"/>
    <cellStyle name="Followed Hyperlink" xfId="786" builtinId="9" hidden="1"/>
    <cellStyle name="Followed Hyperlink" xfId="784" builtinId="9" hidden="1"/>
    <cellStyle name="Followed Hyperlink" xfId="782" builtinId="9" hidden="1"/>
    <cellStyle name="Followed Hyperlink" xfId="780" builtinId="9" hidden="1"/>
    <cellStyle name="Followed Hyperlink" xfId="778" builtinId="9" hidden="1"/>
    <cellStyle name="Followed Hyperlink" xfId="776" builtinId="9" hidden="1"/>
    <cellStyle name="Followed Hyperlink" xfId="774" builtinId="9" hidden="1"/>
    <cellStyle name="Followed Hyperlink" xfId="772" builtinId="9" hidden="1"/>
    <cellStyle name="Followed Hyperlink" xfId="770" builtinId="9" hidden="1"/>
    <cellStyle name="Followed Hyperlink" xfId="768" builtinId="9" hidden="1"/>
    <cellStyle name="Followed Hyperlink" xfId="766" builtinId="9" hidden="1"/>
    <cellStyle name="Followed Hyperlink" xfId="764" builtinId="9" hidden="1"/>
    <cellStyle name="Followed Hyperlink" xfId="762" builtinId="9" hidden="1"/>
    <cellStyle name="Followed Hyperlink" xfId="760" builtinId="9" hidden="1"/>
    <cellStyle name="Followed Hyperlink" xfId="758" builtinId="9" hidden="1"/>
    <cellStyle name="Followed Hyperlink" xfId="756" builtinId="9" hidden="1"/>
    <cellStyle name="Followed Hyperlink" xfId="754" builtinId="9" hidden="1"/>
    <cellStyle name="Followed Hyperlink" xfId="752" builtinId="9" hidden="1"/>
    <cellStyle name="Followed Hyperlink" xfId="750" builtinId="9" hidden="1"/>
    <cellStyle name="Followed Hyperlink" xfId="748" builtinId="9" hidden="1"/>
    <cellStyle name="Followed Hyperlink" xfId="746" builtinId="9" hidden="1"/>
    <cellStyle name="Followed Hyperlink" xfId="744" builtinId="9" hidden="1"/>
    <cellStyle name="Followed Hyperlink" xfId="742" builtinId="9" hidden="1"/>
    <cellStyle name="Followed Hyperlink" xfId="740" builtinId="9" hidden="1"/>
    <cellStyle name="Followed Hyperlink" xfId="738" builtinId="9" hidden="1"/>
    <cellStyle name="Followed Hyperlink" xfId="736" builtinId="9" hidden="1"/>
    <cellStyle name="Followed Hyperlink" xfId="734" builtinId="9" hidden="1"/>
    <cellStyle name="Followed Hyperlink" xfId="732" builtinId="9" hidden="1"/>
    <cellStyle name="Followed Hyperlink" xfId="730" builtinId="9" hidden="1"/>
    <cellStyle name="Followed Hyperlink" xfId="728" builtinId="9" hidden="1"/>
    <cellStyle name="Followed Hyperlink" xfId="726" builtinId="9" hidden="1"/>
    <cellStyle name="Followed Hyperlink" xfId="724" builtinId="9" hidden="1"/>
    <cellStyle name="Followed Hyperlink" xfId="722" builtinId="9" hidden="1"/>
    <cellStyle name="Followed Hyperlink" xfId="720" builtinId="9" hidden="1"/>
    <cellStyle name="Followed Hyperlink" xfId="718" builtinId="9" hidden="1"/>
    <cellStyle name="Followed Hyperlink" xfId="716" builtinId="9" hidden="1"/>
    <cellStyle name="Followed Hyperlink" xfId="714" builtinId="9" hidden="1"/>
    <cellStyle name="Followed Hyperlink" xfId="712" builtinId="9" hidden="1"/>
    <cellStyle name="Followed Hyperlink" xfId="710" builtinId="9" hidden="1"/>
    <cellStyle name="Followed Hyperlink" xfId="708" builtinId="9" hidden="1"/>
    <cellStyle name="Followed Hyperlink" xfId="706" builtinId="9" hidden="1"/>
    <cellStyle name="Followed Hyperlink" xfId="704" builtinId="9" hidden="1"/>
    <cellStyle name="Followed Hyperlink" xfId="702" builtinId="9" hidden="1"/>
    <cellStyle name="Followed Hyperlink" xfId="700" builtinId="9" hidden="1"/>
    <cellStyle name="Followed Hyperlink" xfId="698" builtinId="9" hidden="1"/>
    <cellStyle name="Followed Hyperlink" xfId="696" builtinId="9" hidden="1"/>
    <cellStyle name="Followed Hyperlink" xfId="694" builtinId="9" hidden="1"/>
    <cellStyle name="Followed Hyperlink" xfId="692" builtinId="9" hidden="1"/>
    <cellStyle name="Followed Hyperlink" xfId="690" builtinId="9" hidden="1"/>
    <cellStyle name="Followed Hyperlink" xfId="688" builtinId="9" hidden="1"/>
    <cellStyle name="Followed Hyperlink" xfId="686" builtinId="9" hidden="1"/>
    <cellStyle name="Followed Hyperlink" xfId="684" builtinId="9" hidden="1"/>
    <cellStyle name="Followed Hyperlink" xfId="682" builtinId="9" hidden="1"/>
    <cellStyle name="Followed Hyperlink" xfId="680" builtinId="9" hidden="1"/>
    <cellStyle name="Followed Hyperlink" xfId="678" builtinId="9" hidden="1"/>
    <cellStyle name="Followed Hyperlink" xfId="676" builtinId="9" hidden="1"/>
    <cellStyle name="Followed Hyperlink" xfId="674" builtinId="9" hidden="1"/>
    <cellStyle name="Followed Hyperlink" xfId="672" builtinId="9" hidden="1"/>
    <cellStyle name="Followed Hyperlink" xfId="670" builtinId="9" hidden="1"/>
    <cellStyle name="Followed Hyperlink" xfId="668" builtinId="9" hidden="1"/>
    <cellStyle name="Followed Hyperlink" xfId="666" builtinId="9" hidden="1"/>
    <cellStyle name="Followed Hyperlink" xfId="664" builtinId="9" hidden="1"/>
    <cellStyle name="Followed Hyperlink" xfId="662" builtinId="9" hidden="1"/>
    <cellStyle name="Followed Hyperlink" xfId="660" builtinId="9" hidden="1"/>
    <cellStyle name="Followed Hyperlink" xfId="658" builtinId="9" hidden="1"/>
    <cellStyle name="Followed Hyperlink" xfId="656" builtinId="9" hidden="1"/>
    <cellStyle name="Followed Hyperlink" xfId="654" builtinId="9" hidden="1"/>
    <cellStyle name="Followed Hyperlink" xfId="652" builtinId="9" hidden="1"/>
    <cellStyle name="Followed Hyperlink" xfId="650" builtinId="9" hidden="1"/>
    <cellStyle name="Followed Hyperlink" xfId="648" builtinId="9" hidden="1"/>
    <cellStyle name="Followed Hyperlink" xfId="646" builtinId="9" hidden="1"/>
    <cellStyle name="Followed Hyperlink" xfId="644" builtinId="9" hidden="1"/>
    <cellStyle name="Followed Hyperlink" xfId="642" builtinId="9" hidden="1"/>
    <cellStyle name="Followed Hyperlink" xfId="640" builtinId="9" hidden="1"/>
    <cellStyle name="Followed Hyperlink" xfId="638" builtinId="9" hidden="1"/>
    <cellStyle name="Followed Hyperlink" xfId="636" builtinId="9" hidden="1"/>
    <cellStyle name="Followed Hyperlink" xfId="634" builtinId="9" hidden="1"/>
    <cellStyle name="Followed Hyperlink" xfId="632" builtinId="9" hidden="1"/>
    <cellStyle name="Followed Hyperlink" xfId="630" builtinId="9" hidden="1"/>
    <cellStyle name="Followed Hyperlink" xfId="628" builtinId="9" hidden="1"/>
    <cellStyle name="Followed Hyperlink" xfId="626" builtinId="9" hidden="1"/>
    <cellStyle name="Followed Hyperlink" xfId="624" builtinId="9" hidden="1"/>
    <cellStyle name="Followed Hyperlink" xfId="622" builtinId="9" hidden="1"/>
    <cellStyle name="Followed Hyperlink" xfId="620" builtinId="9" hidden="1"/>
    <cellStyle name="Followed Hyperlink" xfId="618" builtinId="9" hidden="1"/>
    <cellStyle name="Followed Hyperlink" xfId="616" builtinId="9" hidden="1"/>
    <cellStyle name="Followed Hyperlink" xfId="614" builtinId="9" hidden="1"/>
    <cellStyle name="Followed Hyperlink" xfId="612" builtinId="9" hidden="1"/>
    <cellStyle name="Followed Hyperlink" xfId="610" builtinId="9" hidden="1"/>
    <cellStyle name="Followed Hyperlink" xfId="608" builtinId="9" hidden="1"/>
    <cellStyle name="Followed Hyperlink" xfId="606" builtinId="9" hidden="1"/>
    <cellStyle name="Followed Hyperlink" xfId="604" builtinId="9" hidden="1"/>
    <cellStyle name="Followed Hyperlink" xfId="602" builtinId="9" hidden="1"/>
    <cellStyle name="Followed Hyperlink" xfId="600" builtinId="9" hidden="1"/>
    <cellStyle name="Followed Hyperlink" xfId="598" builtinId="9" hidden="1"/>
    <cellStyle name="Followed Hyperlink" xfId="596" builtinId="9" hidden="1"/>
    <cellStyle name="Followed Hyperlink" xfId="594" builtinId="9" hidden="1"/>
    <cellStyle name="Followed Hyperlink" xfId="592" builtinId="9" hidden="1"/>
    <cellStyle name="Followed Hyperlink" xfId="590" builtinId="9" hidden="1"/>
    <cellStyle name="Followed Hyperlink" xfId="588" builtinId="9" hidden="1"/>
    <cellStyle name="Followed Hyperlink" xfId="586" builtinId="9" hidden="1"/>
    <cellStyle name="Followed Hyperlink" xfId="584" builtinId="9" hidden="1"/>
    <cellStyle name="Followed Hyperlink" xfId="582" builtinId="9" hidden="1"/>
    <cellStyle name="Followed Hyperlink" xfId="580" builtinId="9" hidden="1"/>
    <cellStyle name="Followed Hyperlink" xfId="578" builtinId="9" hidden="1"/>
    <cellStyle name="Followed Hyperlink" xfId="576" builtinId="9" hidden="1"/>
    <cellStyle name="Followed Hyperlink" xfId="574" builtinId="9" hidden="1"/>
    <cellStyle name="Followed Hyperlink" xfId="572" builtinId="9" hidden="1"/>
    <cellStyle name="Followed Hyperlink" xfId="570" builtinId="9" hidden="1"/>
    <cellStyle name="Followed Hyperlink" xfId="568" builtinId="9" hidden="1"/>
    <cellStyle name="Followed Hyperlink" xfId="566" builtinId="9" hidden="1"/>
    <cellStyle name="Followed Hyperlink" xfId="564" builtinId="9" hidden="1"/>
    <cellStyle name="Followed Hyperlink" xfId="562" builtinId="9" hidden="1"/>
    <cellStyle name="Followed Hyperlink" xfId="560" builtinId="9" hidden="1"/>
    <cellStyle name="Followed Hyperlink" xfId="558" builtinId="9" hidden="1"/>
    <cellStyle name="Followed Hyperlink" xfId="556" builtinId="9" hidden="1"/>
    <cellStyle name="Followed Hyperlink" xfId="554" builtinId="9" hidden="1"/>
    <cellStyle name="Followed Hyperlink" xfId="552" builtinId="9" hidden="1"/>
    <cellStyle name="Followed Hyperlink" xfId="550" builtinId="9" hidden="1"/>
    <cellStyle name="Followed Hyperlink" xfId="548" builtinId="9" hidden="1"/>
    <cellStyle name="Followed Hyperlink" xfId="546" builtinId="9" hidden="1"/>
    <cellStyle name="Followed Hyperlink" xfId="544" builtinId="9" hidden="1"/>
    <cellStyle name="Followed Hyperlink" xfId="542" builtinId="9" hidden="1"/>
    <cellStyle name="Followed Hyperlink" xfId="540" builtinId="9" hidden="1"/>
    <cellStyle name="Followed Hyperlink" xfId="538" builtinId="9" hidden="1"/>
    <cellStyle name="Followed Hyperlink" xfId="536" builtinId="9" hidden="1"/>
    <cellStyle name="Followed Hyperlink" xfId="534" builtinId="9" hidden="1"/>
    <cellStyle name="Followed Hyperlink" xfId="532" builtinId="9" hidden="1"/>
    <cellStyle name="Followed Hyperlink" xfId="530" builtinId="9" hidden="1"/>
    <cellStyle name="Followed Hyperlink" xfId="528" builtinId="9" hidden="1"/>
    <cellStyle name="Followed Hyperlink" xfId="526" builtinId="9" hidden="1"/>
    <cellStyle name="Followed Hyperlink" xfId="524" builtinId="9" hidden="1"/>
    <cellStyle name="Followed Hyperlink" xfId="522" builtinId="9" hidden="1"/>
    <cellStyle name="Followed Hyperlink" xfId="520" builtinId="9" hidden="1"/>
    <cellStyle name="Followed Hyperlink" xfId="518" builtinId="9" hidden="1"/>
    <cellStyle name="Followed Hyperlink" xfId="516" builtinId="9" hidden="1"/>
    <cellStyle name="Followed Hyperlink" xfId="514" builtinId="9" hidden="1"/>
    <cellStyle name="Followed Hyperlink" xfId="512" builtinId="9" hidden="1"/>
    <cellStyle name="Followed Hyperlink" xfId="510" builtinId="9" hidden="1"/>
    <cellStyle name="Followed Hyperlink" xfId="508" builtinId="9" hidden="1"/>
    <cellStyle name="Followed Hyperlink" xfId="506" builtinId="9" hidden="1"/>
    <cellStyle name="Followed Hyperlink" xfId="504" builtinId="9" hidden="1"/>
    <cellStyle name="Followed Hyperlink" xfId="502" builtinId="9" hidden="1"/>
    <cellStyle name="Followed Hyperlink" xfId="500" builtinId="9" hidden="1"/>
    <cellStyle name="Followed Hyperlink" xfId="498" builtinId="9" hidden="1"/>
    <cellStyle name="Followed Hyperlink" xfId="496" builtinId="9" hidden="1"/>
    <cellStyle name="Followed Hyperlink" xfId="494" builtinId="9" hidden="1"/>
    <cellStyle name="Followed Hyperlink" xfId="492" builtinId="9" hidden="1"/>
    <cellStyle name="Followed Hyperlink" xfId="490" builtinId="9" hidden="1"/>
    <cellStyle name="Followed Hyperlink" xfId="488" builtinId="9" hidden="1"/>
    <cellStyle name="Followed Hyperlink" xfId="486" builtinId="9" hidden="1"/>
    <cellStyle name="Followed Hyperlink" xfId="484" builtinId="9" hidden="1"/>
    <cellStyle name="Followed Hyperlink" xfId="482" builtinId="9" hidden="1"/>
    <cellStyle name="Followed Hyperlink" xfId="480" builtinId="9" hidden="1"/>
    <cellStyle name="Followed Hyperlink" xfId="478" builtinId="9" hidden="1"/>
    <cellStyle name="Followed Hyperlink" xfId="476" builtinId="9" hidden="1"/>
    <cellStyle name="Followed Hyperlink" xfId="474" builtinId="9" hidden="1"/>
    <cellStyle name="Followed Hyperlink" xfId="472" builtinId="9" hidden="1"/>
    <cellStyle name="Followed Hyperlink" xfId="470" builtinId="9" hidden="1"/>
    <cellStyle name="Followed Hyperlink" xfId="468" builtinId="9" hidden="1"/>
    <cellStyle name="Followed Hyperlink" xfId="466" builtinId="9" hidden="1"/>
    <cellStyle name="Followed Hyperlink" xfId="464" builtinId="9" hidden="1"/>
    <cellStyle name="Followed Hyperlink" xfId="462" builtinId="9" hidden="1"/>
    <cellStyle name="Followed Hyperlink" xfId="460" builtinId="9" hidden="1"/>
    <cellStyle name="Followed Hyperlink" xfId="458" builtinId="9" hidden="1"/>
    <cellStyle name="Followed Hyperlink" xfId="456" builtinId="9" hidden="1"/>
    <cellStyle name="Followed Hyperlink" xfId="454" builtinId="9" hidden="1"/>
    <cellStyle name="Followed Hyperlink" xfId="452" builtinId="9" hidden="1"/>
    <cellStyle name="Followed Hyperlink" xfId="450" builtinId="9" hidden="1"/>
    <cellStyle name="Followed Hyperlink" xfId="448" builtinId="9" hidden="1"/>
    <cellStyle name="Followed Hyperlink" xfId="446" builtinId="9" hidden="1"/>
    <cellStyle name="Followed Hyperlink" xfId="444" builtinId="9" hidden="1"/>
    <cellStyle name="Followed Hyperlink" xfId="442" builtinId="9" hidden="1"/>
    <cellStyle name="Followed Hyperlink" xfId="440" builtinId="9" hidden="1"/>
    <cellStyle name="Followed Hyperlink" xfId="438" builtinId="9" hidden="1"/>
    <cellStyle name="Followed Hyperlink" xfId="436" builtinId="9" hidden="1"/>
    <cellStyle name="Followed Hyperlink" xfId="434" builtinId="9" hidden="1"/>
    <cellStyle name="Followed Hyperlink" xfId="432" builtinId="9" hidden="1"/>
    <cellStyle name="Followed Hyperlink" xfId="430" builtinId="9" hidden="1"/>
    <cellStyle name="Followed Hyperlink" xfId="428" builtinId="9" hidden="1"/>
    <cellStyle name="Followed Hyperlink" xfId="426" builtinId="9" hidden="1"/>
    <cellStyle name="Followed Hyperlink" xfId="424" builtinId="9" hidden="1"/>
    <cellStyle name="Followed Hyperlink" xfId="422" builtinId="9" hidden="1"/>
    <cellStyle name="Followed Hyperlink" xfId="420" builtinId="9" hidden="1"/>
    <cellStyle name="Followed Hyperlink" xfId="418" builtinId="9" hidden="1"/>
    <cellStyle name="Followed Hyperlink" xfId="416" builtinId="9" hidden="1"/>
    <cellStyle name="Followed Hyperlink" xfId="414" builtinId="9" hidden="1"/>
    <cellStyle name="Followed Hyperlink" xfId="412" builtinId="9" hidden="1"/>
    <cellStyle name="Followed Hyperlink" xfId="410" builtinId="9" hidden="1"/>
    <cellStyle name="Followed Hyperlink" xfId="408" builtinId="9" hidden="1"/>
    <cellStyle name="Followed Hyperlink" xfId="406" builtinId="9" hidden="1"/>
    <cellStyle name="Followed Hyperlink" xfId="404" builtinId="9" hidden="1"/>
    <cellStyle name="Followed Hyperlink" xfId="402" builtinId="9" hidden="1"/>
    <cellStyle name="Followed Hyperlink" xfId="400" builtinId="9" hidden="1"/>
    <cellStyle name="Followed Hyperlink" xfId="398" builtinId="9" hidden="1"/>
    <cellStyle name="Followed Hyperlink" xfId="396" builtinId="9" hidden="1"/>
    <cellStyle name="Followed Hyperlink" xfId="394" builtinId="9" hidden="1"/>
    <cellStyle name="Followed Hyperlink" xfId="392" builtinId="9" hidden="1"/>
    <cellStyle name="Followed Hyperlink" xfId="390" builtinId="9" hidden="1"/>
    <cellStyle name="Followed Hyperlink" xfId="388" builtinId="9" hidden="1"/>
    <cellStyle name="Followed Hyperlink" xfId="386" builtinId="9" hidden="1"/>
    <cellStyle name="Followed Hyperlink" xfId="384" builtinId="9" hidden="1"/>
    <cellStyle name="Followed Hyperlink" xfId="382" builtinId="9" hidden="1"/>
    <cellStyle name="Followed Hyperlink" xfId="380" builtinId="9" hidden="1"/>
    <cellStyle name="Followed Hyperlink" xfId="378" builtinId="9" hidden="1"/>
    <cellStyle name="Followed Hyperlink" xfId="376" builtinId="9" hidden="1"/>
    <cellStyle name="Followed Hyperlink" xfId="374" builtinId="9" hidden="1"/>
    <cellStyle name="Followed Hyperlink" xfId="372" builtinId="9" hidden="1"/>
    <cellStyle name="Followed Hyperlink" xfId="370" builtinId="9" hidden="1"/>
    <cellStyle name="Followed Hyperlink" xfId="368" builtinId="9" hidden="1"/>
    <cellStyle name="Followed Hyperlink" xfId="366" builtinId="9" hidden="1"/>
    <cellStyle name="Followed Hyperlink" xfId="364" builtinId="9" hidden="1"/>
    <cellStyle name="Followed Hyperlink" xfId="362" builtinId="9" hidden="1"/>
    <cellStyle name="Followed Hyperlink" xfId="360" builtinId="9" hidden="1"/>
    <cellStyle name="Followed Hyperlink" xfId="358" builtinId="9" hidden="1"/>
    <cellStyle name="Followed Hyperlink" xfId="356" builtinId="9" hidden="1"/>
    <cellStyle name="Followed Hyperlink" xfId="354" builtinId="9" hidden="1"/>
    <cellStyle name="Followed Hyperlink" xfId="352" builtinId="9" hidden="1"/>
    <cellStyle name="Followed Hyperlink" xfId="350" builtinId="9" hidden="1"/>
    <cellStyle name="Followed Hyperlink" xfId="348" builtinId="9" hidden="1"/>
    <cellStyle name="Followed Hyperlink" xfId="346" builtinId="9" hidden="1"/>
    <cellStyle name="Followed Hyperlink" xfId="344" builtinId="9" hidden="1"/>
    <cellStyle name="Followed Hyperlink" xfId="342" builtinId="9" hidden="1"/>
    <cellStyle name="Followed Hyperlink" xfId="340" builtinId="9" hidden="1"/>
    <cellStyle name="Followed Hyperlink" xfId="338" builtinId="9" hidden="1"/>
    <cellStyle name="Followed Hyperlink" xfId="336" builtinId="9" hidden="1"/>
    <cellStyle name="Followed Hyperlink" xfId="334" builtinId="9" hidden="1"/>
    <cellStyle name="Followed Hyperlink" xfId="332" builtinId="9" hidden="1"/>
    <cellStyle name="Followed Hyperlink" xfId="330" builtinId="9" hidden="1"/>
    <cellStyle name="Followed Hyperlink" xfId="328" builtinId="9" hidden="1"/>
    <cellStyle name="Followed Hyperlink" xfId="326" builtinId="9" hidden="1"/>
    <cellStyle name="Followed Hyperlink" xfId="324" builtinId="9" hidden="1"/>
    <cellStyle name="Followed Hyperlink" xfId="322" builtinId="9" hidden="1"/>
    <cellStyle name="Followed Hyperlink" xfId="320" builtinId="9" hidden="1"/>
    <cellStyle name="Followed Hyperlink" xfId="318" builtinId="9" hidden="1"/>
    <cellStyle name="Followed Hyperlink" xfId="316" builtinId="9" hidden="1"/>
    <cellStyle name="Followed Hyperlink" xfId="314" builtinId="9" hidden="1"/>
    <cellStyle name="Followed Hyperlink" xfId="312" builtinId="9" hidden="1"/>
    <cellStyle name="Followed Hyperlink" xfId="310" builtinId="9" hidden="1"/>
    <cellStyle name="Followed Hyperlink" xfId="308" builtinId="9" hidden="1"/>
    <cellStyle name="Followed Hyperlink" xfId="306" builtinId="9" hidden="1"/>
    <cellStyle name="Followed Hyperlink" xfId="304" builtinId="9" hidden="1"/>
    <cellStyle name="Followed Hyperlink" xfId="302" builtinId="9" hidden="1"/>
    <cellStyle name="Followed Hyperlink" xfId="300" builtinId="9" hidden="1"/>
    <cellStyle name="Followed Hyperlink" xfId="298" builtinId="9" hidden="1"/>
    <cellStyle name="Followed Hyperlink" xfId="296" builtinId="9" hidden="1"/>
    <cellStyle name="Followed Hyperlink" xfId="294" builtinId="9" hidden="1"/>
    <cellStyle name="Followed Hyperlink" xfId="292" builtinId="9" hidden="1"/>
    <cellStyle name="Followed Hyperlink" xfId="290" builtinId="9" hidden="1"/>
    <cellStyle name="Followed Hyperlink" xfId="288" builtinId="9" hidden="1"/>
    <cellStyle name="Followed Hyperlink" xfId="286" builtinId="9" hidden="1"/>
    <cellStyle name="Followed Hyperlink" xfId="284" builtinId="9" hidden="1"/>
    <cellStyle name="Followed Hyperlink" xfId="282" builtinId="9" hidden="1"/>
    <cellStyle name="Followed Hyperlink" xfId="280" builtinId="9" hidden="1"/>
    <cellStyle name="Followed Hyperlink" xfId="278" builtinId="9" hidden="1"/>
    <cellStyle name="Followed Hyperlink" xfId="276" builtinId="9" hidden="1"/>
    <cellStyle name="Followed Hyperlink" xfId="274" builtinId="9" hidden="1"/>
    <cellStyle name="Followed Hyperlink" xfId="272" builtinId="9" hidden="1"/>
    <cellStyle name="Followed Hyperlink" xfId="270" builtinId="9" hidden="1"/>
    <cellStyle name="Followed Hyperlink" xfId="268" builtinId="9" hidden="1"/>
    <cellStyle name="Followed Hyperlink" xfId="266" builtinId="9" hidden="1"/>
    <cellStyle name="Followed Hyperlink" xfId="264" builtinId="9" hidden="1"/>
    <cellStyle name="Followed Hyperlink" xfId="262" builtinId="9" hidden="1"/>
    <cellStyle name="Followed Hyperlink" xfId="260" builtinId="9" hidden="1"/>
    <cellStyle name="Followed Hyperlink" xfId="258" builtinId="9" hidden="1"/>
    <cellStyle name="Followed Hyperlink" xfId="256" builtinId="9" hidden="1"/>
    <cellStyle name="Followed Hyperlink" xfId="254" builtinId="9" hidden="1"/>
    <cellStyle name="Followed Hyperlink" xfId="252" builtinId="9" hidden="1"/>
    <cellStyle name="Followed Hyperlink" xfId="250" builtinId="9" hidden="1"/>
    <cellStyle name="Followed Hyperlink" xfId="248" builtinId="9" hidden="1"/>
    <cellStyle name="Followed Hyperlink" xfId="246" builtinId="9" hidden="1"/>
    <cellStyle name="Followed Hyperlink" xfId="244" builtinId="9" hidden="1"/>
    <cellStyle name="Followed Hyperlink" xfId="242" builtinId="9" hidden="1"/>
    <cellStyle name="Followed Hyperlink" xfId="240" builtinId="9" hidden="1"/>
    <cellStyle name="Followed Hyperlink" xfId="238" builtinId="9" hidden="1"/>
    <cellStyle name="Followed Hyperlink" xfId="236" builtinId="9" hidden="1"/>
    <cellStyle name="Followed Hyperlink" xfId="234" builtinId="9" hidden="1"/>
    <cellStyle name="Followed Hyperlink" xfId="232" builtinId="9" hidden="1"/>
    <cellStyle name="Followed Hyperlink" xfId="230" builtinId="9" hidden="1"/>
    <cellStyle name="Followed Hyperlink" xfId="228" builtinId="9" hidden="1"/>
    <cellStyle name="Followed Hyperlink" xfId="226" builtinId="9" hidden="1"/>
    <cellStyle name="Followed Hyperlink" xfId="224" builtinId="9" hidden="1"/>
    <cellStyle name="Followed Hyperlink" xfId="222" builtinId="9" hidden="1"/>
    <cellStyle name="Followed Hyperlink" xfId="220" builtinId="9" hidden="1"/>
    <cellStyle name="Followed Hyperlink" xfId="218" builtinId="9" hidden="1"/>
    <cellStyle name="Followed Hyperlink" xfId="216" builtinId="9" hidden="1"/>
    <cellStyle name="Followed Hyperlink" xfId="214" builtinId="9" hidden="1"/>
    <cellStyle name="Followed Hyperlink" xfId="212" builtinId="9" hidden="1"/>
    <cellStyle name="Followed Hyperlink" xfId="210" builtinId="9" hidden="1"/>
    <cellStyle name="Followed Hyperlink" xfId="208" builtinId="9" hidden="1"/>
    <cellStyle name="Followed Hyperlink" xfId="206" builtinId="9" hidden="1"/>
    <cellStyle name="Followed Hyperlink" xfId="204" builtinId="9" hidden="1"/>
    <cellStyle name="Followed Hyperlink" xfId="202" builtinId="9" hidden="1"/>
    <cellStyle name="Followed Hyperlink" xfId="200" builtinId="9" hidden="1"/>
    <cellStyle name="Followed Hyperlink" xfId="198" builtinId="9" hidden="1"/>
    <cellStyle name="Followed Hyperlink" xfId="196" builtinId="9" hidden="1"/>
    <cellStyle name="Followed Hyperlink" xfId="194" builtinId="9" hidden="1"/>
    <cellStyle name="Followed Hyperlink" xfId="192" builtinId="9" hidden="1"/>
    <cellStyle name="Followed Hyperlink" xfId="190" builtinId="9" hidden="1"/>
    <cellStyle name="Followed Hyperlink" xfId="188" builtinId="9" hidden="1"/>
    <cellStyle name="Followed Hyperlink" xfId="186" builtinId="9" hidden="1"/>
    <cellStyle name="Followed Hyperlink" xfId="184" builtinId="9" hidden="1"/>
    <cellStyle name="Followed Hyperlink" xfId="182" builtinId="9" hidden="1"/>
    <cellStyle name="Followed Hyperlink" xfId="180" builtinId="9" hidden="1"/>
    <cellStyle name="Followed Hyperlink" xfId="178" builtinId="9" hidden="1"/>
    <cellStyle name="Followed Hyperlink" xfId="176" builtinId="9" hidden="1"/>
    <cellStyle name="Followed Hyperlink" xfId="174" builtinId="9" hidden="1"/>
    <cellStyle name="Followed Hyperlink" xfId="172" builtinId="9" hidden="1"/>
    <cellStyle name="Followed Hyperlink" xfId="170" builtinId="9" hidden="1"/>
    <cellStyle name="Followed Hyperlink" xfId="168" builtinId="9" hidden="1"/>
    <cellStyle name="Followed Hyperlink" xfId="166" builtinId="9" hidden="1"/>
    <cellStyle name="Followed Hyperlink" xfId="164" builtinId="9" hidden="1"/>
    <cellStyle name="Followed Hyperlink" xfId="162" builtinId="9" hidden="1"/>
    <cellStyle name="Followed Hyperlink" xfId="160" builtinId="9" hidden="1"/>
    <cellStyle name="Followed Hyperlink" xfId="158" builtinId="9" hidden="1"/>
    <cellStyle name="Followed Hyperlink" xfId="156" builtinId="9" hidden="1"/>
    <cellStyle name="Followed Hyperlink" xfId="154" builtinId="9" hidden="1"/>
    <cellStyle name="Followed Hyperlink" xfId="152" builtinId="9" hidden="1"/>
    <cellStyle name="Followed Hyperlink" xfId="150" builtinId="9" hidden="1"/>
    <cellStyle name="Followed Hyperlink" xfId="148" builtinId="9" hidden="1"/>
    <cellStyle name="Followed Hyperlink" xfId="146" builtinId="9" hidden="1"/>
    <cellStyle name="Followed Hyperlink" xfId="144" builtinId="9" hidden="1"/>
    <cellStyle name="Followed Hyperlink" xfId="142" builtinId="9" hidden="1"/>
    <cellStyle name="Followed Hyperlink" xfId="140" builtinId="9" hidden="1"/>
    <cellStyle name="Followed Hyperlink" xfId="138" builtinId="9" hidden="1"/>
    <cellStyle name="Followed Hyperlink" xfId="136" builtinId="9" hidden="1"/>
    <cellStyle name="Followed Hyperlink" xfId="134" builtinId="9" hidden="1"/>
    <cellStyle name="Followed Hyperlink" xfId="132" builtinId="9" hidden="1"/>
    <cellStyle name="Followed Hyperlink" xfId="130" builtinId="9" hidden="1"/>
    <cellStyle name="Followed Hyperlink" xfId="128" builtinId="9" hidden="1"/>
    <cellStyle name="Followed Hyperlink" xfId="126" builtinId="9" hidden="1"/>
    <cellStyle name="Followed Hyperlink" xfId="124" builtinId="9" hidden="1"/>
    <cellStyle name="Followed Hyperlink" xfId="121" builtinId="9" hidden="1"/>
    <cellStyle name="Followed Hyperlink" xfId="119"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7" builtinId="9" hidden="1"/>
    <cellStyle name="Followed Hyperlink" xfId="95" builtinId="9" hidden="1"/>
    <cellStyle name="Followed Hyperlink" xfId="93" builtinId="9" hidden="1"/>
    <cellStyle name="Followed Hyperlink" xfId="91" builtinId="9" hidden="1"/>
    <cellStyle name="Followed Hyperlink" xfId="89" builtinId="9" hidden="1"/>
    <cellStyle name="Followed Hyperlink" xfId="87" builtinId="9" hidden="1"/>
    <cellStyle name="Followed Hyperlink" xfId="85" builtinId="9" hidden="1"/>
    <cellStyle name="Followed Hyperlink" xfId="83"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1" builtinId="9" hidden="1"/>
    <cellStyle name="Followed Hyperlink" xfId="69"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9" builtinId="9" hidden="1"/>
    <cellStyle name="Followed Hyperlink" xfId="57" builtinId="9" hidden="1"/>
    <cellStyle name="Followed Hyperlink" xfId="55" builtinId="9" hidden="1"/>
    <cellStyle name="Followed Hyperlink" xfId="53" builtinId="9" hidden="1"/>
    <cellStyle name="Followed Hyperlink" xfId="51" builtinId="9" hidden="1"/>
    <cellStyle name="Followed Hyperlink" xfId="49" builtinId="9" hidden="1"/>
    <cellStyle name="Followed Hyperlink" xfId="47" builtinId="9" hidden="1"/>
    <cellStyle name="Followed Hyperlink" xfId="45" builtinId="9" hidden="1"/>
    <cellStyle name="Followed Hyperlink" xfId="43" builtinId="9" hidden="1"/>
    <cellStyle name="Followed Hyperlink" xfId="41" builtinId="9" hidden="1"/>
    <cellStyle name="Followed Hyperlink" xfId="39" builtinId="9" hidden="1"/>
    <cellStyle name="Followed Hyperlink" xfId="37" builtinId="9" hidden="1"/>
    <cellStyle name="Followed Hyperlink" xfId="35" builtinId="9" hidden="1"/>
    <cellStyle name="Followed Hyperlink" xfId="33" builtinId="9" hidden="1"/>
    <cellStyle name="Followed Hyperlink" xfId="12" builtinId="9" hidden="1"/>
    <cellStyle name="Followed Hyperlink" xfId="13"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2" builtinId="9" hidden="1"/>
    <cellStyle name="Followed Hyperlink" xfId="31" builtinId="9" hidden="1"/>
    <cellStyle name="Followed Hyperlink" xfId="27" builtinId="9" hidden="1"/>
    <cellStyle name="Followed Hyperlink" xfId="23" builtinId="9" hidden="1"/>
    <cellStyle name="Followed Hyperlink" xfId="19" builtinId="9" hidden="1"/>
    <cellStyle name="Followed Hyperlink" xfId="15" builtinId="9" hidden="1"/>
    <cellStyle name="Followed Hyperlink" xfId="11" builtinId="9" hidden="1"/>
    <cellStyle name="Followed Hyperlink" xfId="5"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7" builtinId="9" hidden="1"/>
    <cellStyle name="Followed Hyperlink" xfId="3" builtinId="9" hidden="1"/>
    <cellStyle name="Followed Hyperlink" xfId="4" builtinId="9" hidden="1"/>
    <cellStyle name="Followed Hyperlink" xfId="2" builtinId="9" hidden="1"/>
    <cellStyle name="Followed Hyperlink" xfId="1"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Hyperlink" xfId="1778" builtinId="8" hidden="1"/>
    <cellStyle name="Hyperlink" xfId="1780" builtinId="8" hidden="1"/>
    <cellStyle name="Hyperlink" xfId="1782" builtinId="8" hidden="1"/>
    <cellStyle name="Hyperlink" xfId="1784"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2" builtinId="8" hidden="1"/>
    <cellStyle name="Hyperlink" xfId="1854" builtinId="8" hidden="1"/>
    <cellStyle name="Hyperlink" xfId="1856" builtinId="8" hidden="1"/>
    <cellStyle name="Hyperlink" xfId="1850" builtinId="8" hidden="1"/>
    <cellStyle name="Hyperlink" xfId="1818" builtinId="8" hidden="1"/>
    <cellStyle name="Hyperlink" xfId="1786"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54" builtinId="8" hidden="1"/>
    <cellStyle name="Hyperlink" xfId="1690"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8" builtinId="8" hidden="1"/>
    <cellStyle name="Hyperlink" xfId="1626"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498" builtinId="8" hidden="1"/>
    <cellStyle name="Hyperlink" xfId="1500" builtinId="8" hidden="1"/>
    <cellStyle name="Hyperlink" xfId="1502" builtinId="8" hidden="1"/>
    <cellStyle name="Hyperlink" xfId="1504" builtinId="8" hidden="1"/>
    <cellStyle name="Hyperlink" xfId="1494" builtinId="8" hidden="1"/>
    <cellStyle name="Hyperlink" xfId="1496" builtinId="8" hidden="1"/>
    <cellStyle name="Hyperlink" xfId="1492" builtinId="8" hidden="1"/>
    <cellStyle name="Hyperlink" xfId="1490" builtinId="8" hidden="1"/>
    <cellStyle name="Hyperlink" xfId="1858" builtinId="8"/>
    <cellStyle name="Millares 2" xfId="1325" xr:uid="{00000000-0005-0000-0000-00001D090000}"/>
    <cellStyle name="Millares 3" xfId="2303" xr:uid="{00000000-0005-0000-0000-00001E090000}"/>
    <cellStyle name="Normal" xfId="0" builtinId="0"/>
    <cellStyle name="Normal 2" xfId="1323" xr:uid="{00000000-0005-0000-0000-000020090000}"/>
    <cellStyle name="Normal 2 2" xfId="2317" xr:uid="{00000000-0005-0000-0000-000021090000}"/>
    <cellStyle name="Normal 2 2 2" xfId="1326" xr:uid="{00000000-0005-0000-0000-000022090000}"/>
    <cellStyle name="Normal 3" xfId="1324" xr:uid="{00000000-0005-0000-0000-000023090000}"/>
    <cellStyle name="Normal 3 2" xfId="2318" xr:uid="{00000000-0005-0000-0000-000024090000}"/>
    <cellStyle name="Normal 4" xfId="2316" xr:uid="{00000000-0005-0000-0000-000025090000}"/>
    <cellStyle name="Percent" xfId="122" builtinId="5"/>
    <cellStyle name="Porcentual 2" xfId="1327" xr:uid="{00000000-0005-0000-0000-000027090000}"/>
    <cellStyle name="Porcentual 2 2" xfId="2319" xr:uid="{00000000-0005-0000-0000-000028090000}"/>
  </cellStyles>
  <dxfs count="96">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8E6A4"/>
        </patternFill>
      </fill>
    </dxf>
  </dxfs>
  <tableStyles count="0" defaultTableStyle="TableStyleMedium2" defaultPivotStyle="PivotStyleLight16"/>
  <colors>
    <mruColors>
      <color rgb="FF3D9271"/>
      <color rgb="FF4CB6A5"/>
      <color rgb="FF7AA034"/>
      <color rgb="FFA41E18"/>
      <color rgb="FF8BAD43"/>
      <color rgb="FFB4221B"/>
      <color rgb="FF729251"/>
      <color rgb="FF82B4C4"/>
      <color rgb="FF829E61"/>
      <color rgb="FFB67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'GPI '!$X$4:$X$7</c:f>
              <c:strCache>
                <c:ptCount val="4"/>
                <c:pt idx="0">
                  <c:v>1. Efectividad</c:v>
                </c:pt>
                <c:pt idx="1">
                  <c:v>2. Eficiencia</c:v>
                </c:pt>
                <c:pt idx="2">
                  <c:v>3. Pertinencia/Relevancia</c:v>
                </c:pt>
                <c:pt idx="3">
                  <c:v>4. Sustentabilidad</c:v>
                </c:pt>
              </c:strCache>
            </c:strRef>
          </c:cat>
          <c:val>
            <c:numRef>
              <c:f>'GPI '!$Y$4:$Y$7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EFE1-415B-AED8-A147EC9A271B}"/>
            </c:ext>
          </c:extLst>
        </c:ser>
        <c:dLbls>
          <c:showLegendKey val="0"/>
          <c:showVal val="0"/>
          <c:showCatName val="0"/>
          <c:showSerName val="0"/>
          <c:showPercent val="0"/>
          <c:showBubbleSize val="0"/>
        </c:dLbls>
        <c:axId val="2127672936"/>
        <c:axId val="2127676024"/>
      </c:radarChart>
      <c:catAx>
        <c:axId val="2127672936"/>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27676024"/>
        <c:crosses val="autoZero"/>
        <c:auto val="1"/>
        <c:lblAlgn val="ctr"/>
        <c:lblOffset val="100"/>
        <c:noMultiLvlLbl val="0"/>
      </c:catAx>
      <c:valAx>
        <c:axId val="212767602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27672936"/>
        <c:crosses val="autoZero"/>
        <c:crossBetween val="between"/>
        <c:majorUnit val="1"/>
        <c:minorUnit val="1"/>
      </c:valAx>
    </c:plotArea>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'GPI '!$Z$4:$Z$11</c:f>
              <c:strCache>
                <c:ptCount val="8"/>
                <c:pt idx="0">
                  <c:v>1.1 Resultados</c:v>
                </c:pt>
                <c:pt idx="1">
                  <c:v>1.2 Estándares</c:v>
                </c:pt>
                <c:pt idx="2">
                  <c:v>2.1 Prestación de Servicios</c:v>
                </c:pt>
                <c:pt idx="3">
                  <c:v>2.2 Coordinación  </c:v>
                </c:pt>
                <c:pt idx="4">
                  <c:v>3.1 Constituyentes</c:v>
                </c:pt>
                <c:pt idx="5">
                  <c:v>3.2 Aprendizaje</c:v>
                </c:pt>
                <c:pt idx="6">
                  <c:v>4.1 Recursos</c:v>
                </c:pt>
                <c:pt idx="7">
                  <c:v>4.2 Administración ambiental</c:v>
                </c:pt>
              </c:strCache>
            </c:strRef>
          </c:cat>
          <c:val>
            <c:numRef>
              <c:f>'GPI '!$AA$4:$AA$11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12A9-4A00-92C5-342069E03619}"/>
            </c:ext>
          </c:extLst>
        </c:ser>
        <c:dLbls>
          <c:showLegendKey val="0"/>
          <c:showVal val="0"/>
          <c:showCatName val="0"/>
          <c:showSerName val="0"/>
          <c:showPercent val="0"/>
          <c:showBubbleSize val="0"/>
        </c:dLbls>
        <c:axId val="-2138484680"/>
        <c:axId val="-2138495544"/>
      </c:radarChart>
      <c:catAx>
        <c:axId val="-2138484680"/>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8495544"/>
        <c:crosses val="autoZero"/>
        <c:auto val="1"/>
        <c:lblAlgn val="ctr"/>
        <c:lblOffset val="100"/>
        <c:noMultiLvlLbl val="0"/>
      </c:catAx>
      <c:valAx>
        <c:axId val="-213849554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8484680"/>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'GPI '!$X$4:$X$7</c:f>
              <c:strCache>
                <c:ptCount val="4"/>
                <c:pt idx="0">
                  <c:v>1. Efectividad</c:v>
                </c:pt>
                <c:pt idx="1">
                  <c:v>2. Eficiencia</c:v>
                </c:pt>
                <c:pt idx="2">
                  <c:v>3. Pertinencia/Relevancia</c:v>
                </c:pt>
                <c:pt idx="3">
                  <c:v>4. Sustentabilidad</c:v>
                </c:pt>
              </c:strCache>
            </c:strRef>
          </c:cat>
          <c:val>
            <c:numRef>
              <c:f>'GPI '!$Y$4:$Y$7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ADC7-4883-9ECE-17DBE718CE83}"/>
            </c:ext>
          </c:extLst>
        </c:ser>
        <c:dLbls>
          <c:showLegendKey val="0"/>
          <c:showVal val="0"/>
          <c:showCatName val="0"/>
          <c:showSerName val="0"/>
          <c:showPercent val="0"/>
          <c:showBubbleSize val="0"/>
        </c:dLbls>
        <c:axId val="-2133148872"/>
        <c:axId val="-2133145832"/>
      </c:radarChart>
      <c:catAx>
        <c:axId val="-2133148872"/>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45832"/>
        <c:crosses val="autoZero"/>
        <c:auto val="1"/>
        <c:lblAlgn val="ctr"/>
        <c:lblOffset val="100"/>
        <c:noMultiLvlLbl val="0"/>
      </c:catAx>
      <c:valAx>
        <c:axId val="-2133145832"/>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48872"/>
        <c:crosses val="autoZero"/>
        <c:crossBetween val="between"/>
        <c:majorUnit val="1"/>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'GPI '!$Z$4:$Z$11</c:f>
              <c:strCache>
                <c:ptCount val="8"/>
                <c:pt idx="0">
                  <c:v>1.1 Resultados</c:v>
                </c:pt>
                <c:pt idx="1">
                  <c:v>1.2 Estándares</c:v>
                </c:pt>
                <c:pt idx="2">
                  <c:v>2.1 Prestación de Servicios</c:v>
                </c:pt>
                <c:pt idx="3">
                  <c:v>2.2 Coordinación  </c:v>
                </c:pt>
                <c:pt idx="4">
                  <c:v>3.1 Constituyentes</c:v>
                </c:pt>
                <c:pt idx="5">
                  <c:v>3.2 Aprendizaje</c:v>
                </c:pt>
                <c:pt idx="6">
                  <c:v>4.1 Recursos</c:v>
                </c:pt>
                <c:pt idx="7">
                  <c:v>4.2 Administración ambiental</c:v>
                </c:pt>
              </c:strCache>
            </c:strRef>
          </c:cat>
          <c:val>
            <c:numRef>
              <c:f>'GPI '!$AA$4:$AA$11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3867-4213-9A79-2B3F79FDEA73}"/>
            </c:ext>
          </c:extLst>
        </c:ser>
        <c:dLbls>
          <c:showLegendKey val="0"/>
          <c:showVal val="0"/>
          <c:showCatName val="0"/>
          <c:showSerName val="0"/>
          <c:showPercent val="0"/>
          <c:showBubbleSize val="0"/>
        </c:dLbls>
        <c:axId val="-2133119304"/>
        <c:axId val="-2133116200"/>
      </c:radarChart>
      <c:catAx>
        <c:axId val="-2133119304"/>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16200"/>
        <c:crosses val="autoZero"/>
        <c:auto val="1"/>
        <c:lblAlgn val="ctr"/>
        <c:lblOffset val="100"/>
        <c:noMultiLvlLbl val="0"/>
      </c:catAx>
      <c:valAx>
        <c:axId val="-2133116200"/>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19304"/>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1.0 Planeaci&#243;n'!B50"/><Relationship Id="rId13" Type="http://schemas.openxmlformats.org/officeDocument/2006/relationships/hyperlink" Target="#'1.0 Planeaci&#243;n'!B14"/><Relationship Id="rId18" Type="http://schemas.openxmlformats.org/officeDocument/2006/relationships/hyperlink" Target="#'3.0 Procesos'!B32"/><Relationship Id="rId26" Type="http://schemas.openxmlformats.org/officeDocument/2006/relationships/hyperlink" Target="#'2.0 Gesti&#243;n programas'!B53"/><Relationship Id="rId3" Type="http://schemas.openxmlformats.org/officeDocument/2006/relationships/hyperlink" Target="#'1.0 Planeaci&#243;n'!B16"/><Relationship Id="rId21" Type="http://schemas.openxmlformats.org/officeDocument/2006/relationships/hyperlink" Target="#'5.0 Capital Humano'!B27"/><Relationship Id="rId7" Type="http://schemas.openxmlformats.org/officeDocument/2006/relationships/hyperlink" Target="#'8.0 Comunicaci&#243;n externa'!B14"/><Relationship Id="rId12" Type="http://schemas.openxmlformats.org/officeDocument/2006/relationships/hyperlink" Target="#'1.0 Planeaci&#243;n'!B20"/><Relationship Id="rId17" Type="http://schemas.openxmlformats.org/officeDocument/2006/relationships/hyperlink" Target="#'2.0 Gesti&#243;n programas'!B51"/><Relationship Id="rId25" Type="http://schemas.openxmlformats.org/officeDocument/2006/relationships/hyperlink" Target="#'4.0 G&#233;nero e inclusi&#243;n'!B16"/><Relationship Id="rId2" Type="http://schemas.openxmlformats.org/officeDocument/2006/relationships/image" Target="../media/image2.png"/><Relationship Id="rId16" Type="http://schemas.openxmlformats.org/officeDocument/2006/relationships/hyperlink" Target="#'5.0 Capital Humano'!B61"/><Relationship Id="rId20" Type="http://schemas.openxmlformats.org/officeDocument/2006/relationships/hyperlink" Target="#'1.0 Planeaci&#243;n'!B19"/><Relationship Id="rId29" Type="http://schemas.openxmlformats.org/officeDocument/2006/relationships/hyperlink" Target="#'4.0 G&#233;nero e inclusi&#243;n'!B43"/><Relationship Id="rId1" Type="http://schemas.openxmlformats.org/officeDocument/2006/relationships/hyperlink" Target="#'8.0 Comunicaci&#243;n externa'!B57"/><Relationship Id="rId6" Type="http://schemas.openxmlformats.org/officeDocument/2006/relationships/hyperlink" Target="#'5.0 Capital Humano'!B28"/><Relationship Id="rId11" Type="http://schemas.openxmlformats.org/officeDocument/2006/relationships/hyperlink" Target="#'1.0 Planeaci&#243;n'!B17"/><Relationship Id="rId24" Type="http://schemas.openxmlformats.org/officeDocument/2006/relationships/hyperlink" Target="#'5.0 Capital Humano'!B47"/><Relationship Id="rId32" Type="http://schemas.openxmlformats.org/officeDocument/2006/relationships/image" Target="../media/image1.png"/><Relationship Id="rId5" Type="http://schemas.openxmlformats.org/officeDocument/2006/relationships/hyperlink" Target="#'1.0 Planeaci&#243;n'!B61"/><Relationship Id="rId15" Type="http://schemas.openxmlformats.org/officeDocument/2006/relationships/hyperlink" Target="#'2.0 Gesti&#243;n programas'!B27"/><Relationship Id="rId23" Type="http://schemas.openxmlformats.org/officeDocument/2006/relationships/hyperlink" Target="#'7.0 Gesti&#243;n recursos'!B16"/><Relationship Id="rId28" Type="http://schemas.openxmlformats.org/officeDocument/2006/relationships/hyperlink" Target="#'1.0 Planeaci&#243;n'!B33"/><Relationship Id="rId10" Type="http://schemas.openxmlformats.org/officeDocument/2006/relationships/hyperlink" Target="#'3.0 Procesos'!B15"/><Relationship Id="rId19" Type="http://schemas.openxmlformats.org/officeDocument/2006/relationships/hyperlink" Target="#'1.0 Planeaci&#243;n'!B32"/><Relationship Id="rId31" Type="http://schemas.openxmlformats.org/officeDocument/2006/relationships/hyperlink" Target="#'4.0 G&#233;nero e inclusi&#243;n'!B29"/><Relationship Id="rId4" Type="http://schemas.openxmlformats.org/officeDocument/2006/relationships/hyperlink" Target="#'5.0 Capital Humano'!B14"/><Relationship Id="rId9" Type="http://schemas.openxmlformats.org/officeDocument/2006/relationships/hyperlink" Target="#'8.0 Comunicaci&#243;n externa'!B31"/><Relationship Id="rId14" Type="http://schemas.openxmlformats.org/officeDocument/2006/relationships/hyperlink" Target="#'1.0 Planeaci&#243;n'!B15"/><Relationship Id="rId22" Type="http://schemas.openxmlformats.org/officeDocument/2006/relationships/hyperlink" Target="#'3.0 Procesos'!B19"/><Relationship Id="rId27" Type="http://schemas.openxmlformats.org/officeDocument/2006/relationships/hyperlink" Target="#'5.0 Capital Humano'!B48"/><Relationship Id="rId30" Type="http://schemas.openxmlformats.org/officeDocument/2006/relationships/hyperlink" Target="#'4.0 G&#233;nero e inclusi&#243;n'!B44"/></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3</xdr:col>
      <xdr:colOff>99060</xdr:colOff>
      <xdr:row>4</xdr:row>
      <xdr:rowOff>194180</xdr:rowOff>
    </xdr:to>
    <xdr:pic>
      <xdr:nvPicPr>
        <xdr:cNvPr id="3" name="Picture 1" descr="Resultado de imagen para logo usaid">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2857500</xdr:colOff>
      <xdr:row>4</xdr:row>
      <xdr:rowOff>189562</xdr:rowOff>
    </xdr:to>
    <xdr:pic>
      <xdr:nvPicPr>
        <xdr:cNvPr id="3" name="Picture 1" descr="Resultado de imagen para logo usaid">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206962</xdr:colOff>
      <xdr:row>10</xdr:row>
      <xdr:rowOff>206962</xdr:rowOff>
    </xdr:to>
    <xdr:pic>
      <xdr:nvPicPr>
        <xdr:cNvPr id="7" name="Imagen 6">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99185"/>
          <a:ext cx="206962" cy="206962"/>
        </a:xfrm>
        <a:prstGeom prst="rect">
          <a:avLst/>
        </a:prstGeom>
      </xdr:spPr>
    </xdr:pic>
    <xdr:clientData/>
  </xdr:twoCellAnchor>
  <xdr:twoCellAnchor editAs="oneCell">
    <xdr:from>
      <xdr:col>1</xdr:col>
      <xdr:colOff>0</xdr:colOff>
      <xdr:row>9</xdr:row>
      <xdr:rowOff>0</xdr:rowOff>
    </xdr:from>
    <xdr:to>
      <xdr:col>1</xdr:col>
      <xdr:colOff>206962</xdr:colOff>
      <xdr:row>9</xdr:row>
      <xdr:rowOff>206962</xdr:rowOff>
    </xdr:to>
    <xdr:pic>
      <xdr:nvPicPr>
        <xdr:cNvPr id="8" name="Imagen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671704"/>
          <a:ext cx="206962" cy="206962"/>
        </a:xfrm>
        <a:prstGeom prst="rect">
          <a:avLst/>
        </a:prstGeom>
      </xdr:spPr>
    </xdr:pic>
    <xdr:clientData/>
  </xdr:twoCellAnchor>
  <xdr:twoCellAnchor editAs="oneCell">
    <xdr:from>
      <xdr:col>1</xdr:col>
      <xdr:colOff>0</xdr:colOff>
      <xdr:row>11</xdr:row>
      <xdr:rowOff>0</xdr:rowOff>
    </xdr:from>
    <xdr:to>
      <xdr:col>1</xdr:col>
      <xdr:colOff>206962</xdr:colOff>
      <xdr:row>11</xdr:row>
      <xdr:rowOff>206962</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493926"/>
          <a:ext cx="206962" cy="206962"/>
        </a:xfrm>
        <a:prstGeom prst="rect">
          <a:avLst/>
        </a:prstGeom>
      </xdr:spPr>
    </xdr:pic>
    <xdr:clientData/>
  </xdr:twoCellAnchor>
  <xdr:twoCellAnchor editAs="oneCell">
    <xdr:from>
      <xdr:col>1</xdr:col>
      <xdr:colOff>0</xdr:colOff>
      <xdr:row>12</xdr:row>
      <xdr:rowOff>0</xdr:rowOff>
    </xdr:from>
    <xdr:to>
      <xdr:col>1</xdr:col>
      <xdr:colOff>206962</xdr:colOff>
      <xdr:row>12</xdr:row>
      <xdr:rowOff>206962</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688667"/>
          <a:ext cx="206962" cy="206962"/>
        </a:xfrm>
        <a:prstGeom prst="rect">
          <a:avLst/>
        </a:prstGeom>
      </xdr:spPr>
    </xdr:pic>
    <xdr:clientData/>
  </xdr:twoCellAnchor>
  <xdr:twoCellAnchor editAs="oneCell">
    <xdr:from>
      <xdr:col>1</xdr:col>
      <xdr:colOff>0</xdr:colOff>
      <xdr:row>12</xdr:row>
      <xdr:rowOff>1194740</xdr:rowOff>
    </xdr:from>
    <xdr:to>
      <xdr:col>1</xdr:col>
      <xdr:colOff>206962</xdr:colOff>
      <xdr:row>13</xdr:row>
      <xdr:rowOff>206962</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883407"/>
          <a:ext cx="206962" cy="206962"/>
        </a:xfrm>
        <a:prstGeom prst="rect">
          <a:avLst/>
        </a:prstGeom>
      </xdr:spPr>
    </xdr:pic>
    <xdr:clientData/>
  </xdr:twoCellAnchor>
  <xdr:twoCellAnchor editAs="oneCell">
    <xdr:from>
      <xdr:col>1</xdr:col>
      <xdr:colOff>0</xdr:colOff>
      <xdr:row>14</xdr:row>
      <xdr:rowOff>0</xdr:rowOff>
    </xdr:from>
    <xdr:to>
      <xdr:col>1</xdr:col>
      <xdr:colOff>206962</xdr:colOff>
      <xdr:row>14</xdr:row>
      <xdr:rowOff>206962</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9078148"/>
          <a:ext cx="206962" cy="206962"/>
        </a:xfrm>
        <a:prstGeom prst="rect">
          <a:avLst/>
        </a:prstGeom>
      </xdr:spPr>
    </xdr:pic>
    <xdr:clientData/>
  </xdr:twoCellAnchor>
  <xdr:twoCellAnchor editAs="oneCell">
    <xdr:from>
      <xdr:col>1</xdr:col>
      <xdr:colOff>0</xdr:colOff>
      <xdr:row>15</xdr:row>
      <xdr:rowOff>0</xdr:rowOff>
    </xdr:from>
    <xdr:to>
      <xdr:col>1</xdr:col>
      <xdr:colOff>206962</xdr:colOff>
      <xdr:row>15</xdr:row>
      <xdr:rowOff>206962</xdr:rowOff>
    </xdr:to>
    <xdr:pic>
      <xdr:nvPicPr>
        <xdr:cNvPr id="13" name="Imagen 12">
          <a:hlinkClick xmlns:r="http://schemas.openxmlformats.org/officeDocument/2006/relationships" r:id="rId4"/>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0272889"/>
          <a:ext cx="206962" cy="206962"/>
        </a:xfrm>
        <a:prstGeom prst="rect">
          <a:avLst/>
        </a:prstGeom>
      </xdr:spPr>
    </xdr:pic>
    <xdr:clientData/>
  </xdr:twoCellAnchor>
  <xdr:twoCellAnchor editAs="oneCell">
    <xdr:from>
      <xdr:col>1</xdr:col>
      <xdr:colOff>0</xdr:colOff>
      <xdr:row>16</xdr:row>
      <xdr:rowOff>0</xdr:rowOff>
    </xdr:from>
    <xdr:to>
      <xdr:col>1</xdr:col>
      <xdr:colOff>206962</xdr:colOff>
      <xdr:row>16</xdr:row>
      <xdr:rowOff>206962</xdr:rowOff>
    </xdr:to>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2370741"/>
          <a:ext cx="206962" cy="206962"/>
        </a:xfrm>
        <a:prstGeom prst="rect">
          <a:avLst/>
        </a:prstGeom>
      </xdr:spPr>
    </xdr:pic>
    <xdr:clientData/>
  </xdr:twoCellAnchor>
  <xdr:twoCellAnchor editAs="oneCell">
    <xdr:from>
      <xdr:col>1</xdr:col>
      <xdr:colOff>0</xdr:colOff>
      <xdr:row>17</xdr:row>
      <xdr:rowOff>0</xdr:rowOff>
    </xdr:from>
    <xdr:to>
      <xdr:col>1</xdr:col>
      <xdr:colOff>206962</xdr:colOff>
      <xdr:row>17</xdr:row>
      <xdr:rowOff>206962</xdr:rowOff>
    </xdr:to>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3970000"/>
          <a:ext cx="206962" cy="206962"/>
        </a:xfrm>
        <a:prstGeom prst="rect">
          <a:avLst/>
        </a:prstGeom>
      </xdr:spPr>
    </xdr:pic>
    <xdr:clientData/>
  </xdr:twoCellAnchor>
  <xdr:twoCellAnchor editAs="oneCell">
    <xdr:from>
      <xdr:col>1</xdr:col>
      <xdr:colOff>0</xdr:colOff>
      <xdr:row>18</xdr:row>
      <xdr:rowOff>0</xdr:rowOff>
    </xdr:from>
    <xdr:to>
      <xdr:col>1</xdr:col>
      <xdr:colOff>206962</xdr:colOff>
      <xdr:row>18</xdr:row>
      <xdr:rowOff>206962</xdr:rowOff>
    </xdr:to>
    <xdr:pic>
      <xdr:nvPicPr>
        <xdr:cNvPr id="16" name="Imagen 15">
          <a:extLst>
            <a:ext uri="{FF2B5EF4-FFF2-40B4-BE49-F238E27FC236}">
              <a16:creationId xmlns:a16="http://schemas.microsoft.com/office/drawing/2014/main" id="{00000000-0008-0000-0500-00001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5164741"/>
          <a:ext cx="206962" cy="206962"/>
        </a:xfrm>
        <a:prstGeom prst="rect">
          <a:avLst/>
        </a:prstGeom>
      </xdr:spPr>
    </xdr:pic>
    <xdr:clientData/>
  </xdr:twoCellAnchor>
  <xdr:twoCellAnchor editAs="oneCell">
    <xdr:from>
      <xdr:col>1</xdr:col>
      <xdr:colOff>0</xdr:colOff>
      <xdr:row>18</xdr:row>
      <xdr:rowOff>1194740</xdr:rowOff>
    </xdr:from>
    <xdr:to>
      <xdr:col>1</xdr:col>
      <xdr:colOff>206962</xdr:colOff>
      <xdr:row>19</xdr:row>
      <xdr:rowOff>206962</xdr:rowOff>
    </xdr:to>
    <xdr:pic>
      <xdr:nvPicPr>
        <xdr:cNvPr id="17" name="Imagen 16">
          <a:hlinkClick xmlns:r="http://schemas.openxmlformats.org/officeDocument/2006/relationships" r:id="rId5"/>
          <a:extLst>
            <a:ext uri="{FF2B5EF4-FFF2-40B4-BE49-F238E27FC236}">
              <a16:creationId xmlns:a16="http://schemas.microsoft.com/office/drawing/2014/main" id="{00000000-0008-0000-0500-00001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6359481"/>
          <a:ext cx="206962" cy="206962"/>
        </a:xfrm>
        <a:prstGeom prst="rect">
          <a:avLst/>
        </a:prstGeom>
      </xdr:spPr>
    </xdr:pic>
    <xdr:clientData/>
  </xdr:twoCellAnchor>
  <xdr:twoCellAnchor editAs="oneCell">
    <xdr:from>
      <xdr:col>1</xdr:col>
      <xdr:colOff>0</xdr:colOff>
      <xdr:row>20</xdr:row>
      <xdr:rowOff>0</xdr:rowOff>
    </xdr:from>
    <xdr:to>
      <xdr:col>1</xdr:col>
      <xdr:colOff>206962</xdr:colOff>
      <xdr:row>20</xdr:row>
      <xdr:rowOff>206962</xdr:rowOff>
    </xdr:to>
    <xdr:pic>
      <xdr:nvPicPr>
        <xdr:cNvPr id="18" name="Imagen 17">
          <a:extLst>
            <a:ext uri="{FF2B5EF4-FFF2-40B4-BE49-F238E27FC236}">
              <a16:creationId xmlns:a16="http://schemas.microsoft.com/office/drawing/2014/main" id="{00000000-0008-0000-0500-00001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7554222"/>
          <a:ext cx="206962" cy="206962"/>
        </a:xfrm>
        <a:prstGeom prst="rect">
          <a:avLst/>
        </a:prstGeom>
      </xdr:spPr>
    </xdr:pic>
    <xdr:clientData/>
  </xdr:twoCellAnchor>
  <xdr:twoCellAnchor editAs="oneCell">
    <xdr:from>
      <xdr:col>1</xdr:col>
      <xdr:colOff>0</xdr:colOff>
      <xdr:row>21</xdr:row>
      <xdr:rowOff>0</xdr:rowOff>
    </xdr:from>
    <xdr:to>
      <xdr:col>1</xdr:col>
      <xdr:colOff>206962</xdr:colOff>
      <xdr:row>21</xdr:row>
      <xdr:rowOff>206962</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8748963"/>
          <a:ext cx="206962" cy="206962"/>
        </a:xfrm>
        <a:prstGeom prst="rect">
          <a:avLst/>
        </a:prstGeom>
      </xdr:spPr>
    </xdr:pic>
    <xdr:clientData/>
  </xdr:twoCellAnchor>
  <xdr:twoCellAnchor editAs="oneCell">
    <xdr:from>
      <xdr:col>1</xdr:col>
      <xdr:colOff>0</xdr:colOff>
      <xdr:row>22</xdr:row>
      <xdr:rowOff>0</xdr:rowOff>
    </xdr:from>
    <xdr:to>
      <xdr:col>1</xdr:col>
      <xdr:colOff>206962</xdr:colOff>
      <xdr:row>22</xdr:row>
      <xdr:rowOff>206962</xdr:rowOff>
    </xdr:to>
    <xdr:pic>
      <xdr:nvPicPr>
        <xdr:cNvPr id="20" name="Imagen 19">
          <a:extLst>
            <a:ext uri="{FF2B5EF4-FFF2-40B4-BE49-F238E27FC236}">
              <a16:creationId xmlns:a16="http://schemas.microsoft.com/office/drawing/2014/main" id="{00000000-0008-0000-0500-00001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9943704"/>
          <a:ext cx="206962" cy="206962"/>
        </a:xfrm>
        <a:prstGeom prst="rect">
          <a:avLst/>
        </a:prstGeom>
      </xdr:spPr>
    </xdr:pic>
    <xdr:clientData/>
  </xdr:twoCellAnchor>
  <xdr:twoCellAnchor editAs="oneCell">
    <xdr:from>
      <xdr:col>1</xdr:col>
      <xdr:colOff>0</xdr:colOff>
      <xdr:row>22</xdr:row>
      <xdr:rowOff>1194740</xdr:rowOff>
    </xdr:from>
    <xdr:to>
      <xdr:col>1</xdr:col>
      <xdr:colOff>206962</xdr:colOff>
      <xdr:row>23</xdr:row>
      <xdr:rowOff>206962</xdr:rowOff>
    </xdr:to>
    <xdr:pic>
      <xdr:nvPicPr>
        <xdr:cNvPr id="21" name="Imagen 20">
          <a:hlinkClick xmlns:r="http://schemas.openxmlformats.org/officeDocument/2006/relationships" r:id="rId6"/>
          <a:extLst>
            <a:ext uri="{FF2B5EF4-FFF2-40B4-BE49-F238E27FC236}">
              <a16:creationId xmlns:a16="http://schemas.microsoft.com/office/drawing/2014/main" id="{00000000-0008-0000-0500-00001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1138444"/>
          <a:ext cx="206962" cy="206962"/>
        </a:xfrm>
        <a:prstGeom prst="rect">
          <a:avLst/>
        </a:prstGeom>
      </xdr:spPr>
    </xdr:pic>
    <xdr:clientData/>
  </xdr:twoCellAnchor>
  <xdr:twoCellAnchor editAs="oneCell">
    <xdr:from>
      <xdr:col>1</xdr:col>
      <xdr:colOff>0</xdr:colOff>
      <xdr:row>24</xdr:row>
      <xdr:rowOff>0</xdr:rowOff>
    </xdr:from>
    <xdr:to>
      <xdr:col>1</xdr:col>
      <xdr:colOff>206962</xdr:colOff>
      <xdr:row>24</xdr:row>
      <xdr:rowOff>206962</xdr:rowOff>
    </xdr:to>
    <xdr:pic>
      <xdr:nvPicPr>
        <xdr:cNvPr id="22" name="Imagen 21">
          <a:hlinkClick xmlns:r="http://schemas.openxmlformats.org/officeDocument/2006/relationships" r:id="rId7"/>
          <a:extLst>
            <a:ext uri="{FF2B5EF4-FFF2-40B4-BE49-F238E27FC236}">
              <a16:creationId xmlns:a16="http://schemas.microsoft.com/office/drawing/2014/main" id="{00000000-0008-0000-0500-00001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2333185"/>
          <a:ext cx="206962" cy="206962"/>
        </a:xfrm>
        <a:prstGeom prst="rect">
          <a:avLst/>
        </a:prstGeom>
      </xdr:spPr>
    </xdr:pic>
    <xdr:clientData/>
  </xdr:twoCellAnchor>
  <xdr:twoCellAnchor editAs="oneCell">
    <xdr:from>
      <xdr:col>1</xdr:col>
      <xdr:colOff>0</xdr:colOff>
      <xdr:row>25</xdr:row>
      <xdr:rowOff>0</xdr:rowOff>
    </xdr:from>
    <xdr:to>
      <xdr:col>1</xdr:col>
      <xdr:colOff>206962</xdr:colOff>
      <xdr:row>25</xdr:row>
      <xdr:rowOff>206962</xdr:rowOff>
    </xdr:to>
    <xdr:pic>
      <xdr:nvPicPr>
        <xdr:cNvPr id="23" name="Imagen 22">
          <a:hlinkClick xmlns:r="http://schemas.openxmlformats.org/officeDocument/2006/relationships" r:id="rId8"/>
          <a:extLst>
            <a:ext uri="{FF2B5EF4-FFF2-40B4-BE49-F238E27FC236}">
              <a16:creationId xmlns:a16="http://schemas.microsoft.com/office/drawing/2014/main" id="{00000000-0008-0000-0500-00001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3527926"/>
          <a:ext cx="206962" cy="206962"/>
        </a:xfrm>
        <a:prstGeom prst="rect">
          <a:avLst/>
        </a:prstGeom>
      </xdr:spPr>
    </xdr:pic>
    <xdr:clientData/>
  </xdr:twoCellAnchor>
  <xdr:twoCellAnchor editAs="oneCell">
    <xdr:from>
      <xdr:col>1</xdr:col>
      <xdr:colOff>0</xdr:colOff>
      <xdr:row>26</xdr:row>
      <xdr:rowOff>0</xdr:rowOff>
    </xdr:from>
    <xdr:to>
      <xdr:col>1</xdr:col>
      <xdr:colOff>206962</xdr:colOff>
      <xdr:row>26</xdr:row>
      <xdr:rowOff>206962</xdr:rowOff>
    </xdr:to>
    <xdr:pic>
      <xdr:nvPicPr>
        <xdr:cNvPr id="24" name="Imagen 23">
          <a:extLst>
            <a:ext uri="{FF2B5EF4-FFF2-40B4-BE49-F238E27FC236}">
              <a16:creationId xmlns:a16="http://schemas.microsoft.com/office/drawing/2014/main" id="{00000000-0008-0000-0500-00001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4722667"/>
          <a:ext cx="206962" cy="206962"/>
        </a:xfrm>
        <a:prstGeom prst="rect">
          <a:avLst/>
        </a:prstGeom>
      </xdr:spPr>
    </xdr:pic>
    <xdr:clientData/>
  </xdr:twoCellAnchor>
  <xdr:twoCellAnchor editAs="oneCell">
    <xdr:from>
      <xdr:col>1</xdr:col>
      <xdr:colOff>0</xdr:colOff>
      <xdr:row>26</xdr:row>
      <xdr:rowOff>1194740</xdr:rowOff>
    </xdr:from>
    <xdr:to>
      <xdr:col>1</xdr:col>
      <xdr:colOff>206962</xdr:colOff>
      <xdr:row>27</xdr:row>
      <xdr:rowOff>206962</xdr:rowOff>
    </xdr:to>
    <xdr:pic>
      <xdr:nvPicPr>
        <xdr:cNvPr id="25" name="Imagen 24">
          <a:extLst>
            <a:ext uri="{FF2B5EF4-FFF2-40B4-BE49-F238E27FC236}">
              <a16:creationId xmlns:a16="http://schemas.microsoft.com/office/drawing/2014/main" id="{00000000-0008-0000-0500-00001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5917407"/>
          <a:ext cx="206962" cy="206962"/>
        </a:xfrm>
        <a:prstGeom prst="rect">
          <a:avLst/>
        </a:prstGeom>
      </xdr:spPr>
    </xdr:pic>
    <xdr:clientData/>
  </xdr:twoCellAnchor>
  <xdr:twoCellAnchor editAs="oneCell">
    <xdr:from>
      <xdr:col>1</xdr:col>
      <xdr:colOff>0</xdr:colOff>
      <xdr:row>28</xdr:row>
      <xdr:rowOff>0</xdr:rowOff>
    </xdr:from>
    <xdr:to>
      <xdr:col>1</xdr:col>
      <xdr:colOff>206962</xdr:colOff>
      <xdr:row>28</xdr:row>
      <xdr:rowOff>206962</xdr:rowOff>
    </xdr:to>
    <xdr:pic>
      <xdr:nvPicPr>
        <xdr:cNvPr id="26" name="Imagen 25">
          <a:extLst>
            <a:ext uri="{FF2B5EF4-FFF2-40B4-BE49-F238E27FC236}">
              <a16:creationId xmlns:a16="http://schemas.microsoft.com/office/drawing/2014/main" id="{00000000-0008-0000-0500-00001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7112148"/>
          <a:ext cx="206962" cy="206962"/>
        </a:xfrm>
        <a:prstGeom prst="rect">
          <a:avLst/>
        </a:prstGeom>
      </xdr:spPr>
    </xdr:pic>
    <xdr:clientData/>
  </xdr:twoCellAnchor>
  <xdr:twoCellAnchor editAs="oneCell">
    <xdr:from>
      <xdr:col>1</xdr:col>
      <xdr:colOff>0</xdr:colOff>
      <xdr:row>29</xdr:row>
      <xdr:rowOff>0</xdr:rowOff>
    </xdr:from>
    <xdr:to>
      <xdr:col>1</xdr:col>
      <xdr:colOff>206962</xdr:colOff>
      <xdr:row>29</xdr:row>
      <xdr:rowOff>206962</xdr:rowOff>
    </xdr:to>
    <xdr:pic>
      <xdr:nvPicPr>
        <xdr:cNvPr id="27" name="Imagen 26">
          <a:extLst>
            <a:ext uri="{FF2B5EF4-FFF2-40B4-BE49-F238E27FC236}">
              <a16:creationId xmlns:a16="http://schemas.microsoft.com/office/drawing/2014/main" id="{00000000-0008-0000-0500-00001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8099926"/>
          <a:ext cx="206962" cy="206962"/>
        </a:xfrm>
        <a:prstGeom prst="rect">
          <a:avLst/>
        </a:prstGeom>
      </xdr:spPr>
    </xdr:pic>
    <xdr:clientData/>
  </xdr:twoCellAnchor>
  <xdr:twoCellAnchor editAs="oneCell">
    <xdr:from>
      <xdr:col>1</xdr:col>
      <xdr:colOff>0</xdr:colOff>
      <xdr:row>30</xdr:row>
      <xdr:rowOff>0</xdr:rowOff>
    </xdr:from>
    <xdr:to>
      <xdr:col>1</xdr:col>
      <xdr:colOff>206962</xdr:colOff>
      <xdr:row>30</xdr:row>
      <xdr:rowOff>206962</xdr:rowOff>
    </xdr:to>
    <xdr:pic>
      <xdr:nvPicPr>
        <xdr:cNvPr id="28" name="Imagen 27">
          <a:extLst>
            <a:ext uri="{FF2B5EF4-FFF2-40B4-BE49-F238E27FC236}">
              <a16:creationId xmlns:a16="http://schemas.microsoft.com/office/drawing/2014/main" id="{00000000-0008-0000-0500-00001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9115926"/>
          <a:ext cx="206962" cy="206962"/>
        </a:xfrm>
        <a:prstGeom prst="rect">
          <a:avLst/>
        </a:prstGeom>
      </xdr:spPr>
    </xdr:pic>
    <xdr:clientData/>
  </xdr:twoCellAnchor>
  <xdr:twoCellAnchor editAs="oneCell">
    <xdr:from>
      <xdr:col>1</xdr:col>
      <xdr:colOff>0</xdr:colOff>
      <xdr:row>31</xdr:row>
      <xdr:rowOff>0</xdr:rowOff>
    </xdr:from>
    <xdr:to>
      <xdr:col>1</xdr:col>
      <xdr:colOff>206962</xdr:colOff>
      <xdr:row>31</xdr:row>
      <xdr:rowOff>206962</xdr:rowOff>
    </xdr:to>
    <xdr:pic>
      <xdr:nvPicPr>
        <xdr:cNvPr id="29" name="Imagen 28">
          <a:hlinkClick xmlns:r="http://schemas.openxmlformats.org/officeDocument/2006/relationships" r:id="rId9"/>
          <a:extLst>
            <a:ext uri="{FF2B5EF4-FFF2-40B4-BE49-F238E27FC236}">
              <a16:creationId xmlns:a16="http://schemas.microsoft.com/office/drawing/2014/main" id="{00000000-0008-0000-0500-00001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3264593"/>
          <a:ext cx="206962" cy="206962"/>
        </a:xfrm>
        <a:prstGeom prst="rect">
          <a:avLst/>
        </a:prstGeom>
      </xdr:spPr>
    </xdr:pic>
    <xdr:clientData/>
  </xdr:twoCellAnchor>
  <xdr:twoCellAnchor editAs="oneCell">
    <xdr:from>
      <xdr:col>1</xdr:col>
      <xdr:colOff>0</xdr:colOff>
      <xdr:row>32</xdr:row>
      <xdr:rowOff>0</xdr:rowOff>
    </xdr:from>
    <xdr:to>
      <xdr:col>1</xdr:col>
      <xdr:colOff>206962</xdr:colOff>
      <xdr:row>32</xdr:row>
      <xdr:rowOff>206962</xdr:rowOff>
    </xdr:to>
    <xdr:pic>
      <xdr:nvPicPr>
        <xdr:cNvPr id="30" name="Imagen 29">
          <a:extLst>
            <a:ext uri="{FF2B5EF4-FFF2-40B4-BE49-F238E27FC236}">
              <a16:creationId xmlns:a16="http://schemas.microsoft.com/office/drawing/2014/main" id="{00000000-0008-0000-0500-00001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4459333"/>
          <a:ext cx="206962" cy="206962"/>
        </a:xfrm>
        <a:prstGeom prst="rect">
          <a:avLst/>
        </a:prstGeom>
      </xdr:spPr>
    </xdr:pic>
    <xdr:clientData/>
  </xdr:twoCellAnchor>
  <xdr:twoCellAnchor editAs="oneCell">
    <xdr:from>
      <xdr:col>1</xdr:col>
      <xdr:colOff>0</xdr:colOff>
      <xdr:row>33</xdr:row>
      <xdr:rowOff>0</xdr:rowOff>
    </xdr:from>
    <xdr:to>
      <xdr:col>1</xdr:col>
      <xdr:colOff>206962</xdr:colOff>
      <xdr:row>33</xdr:row>
      <xdr:rowOff>206962</xdr:rowOff>
    </xdr:to>
    <xdr:pic>
      <xdr:nvPicPr>
        <xdr:cNvPr id="31" name="Imagen 30">
          <a:extLst>
            <a:ext uri="{FF2B5EF4-FFF2-40B4-BE49-F238E27FC236}">
              <a16:creationId xmlns:a16="http://schemas.microsoft.com/office/drawing/2014/main" id="{00000000-0008-0000-0500-00001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5654074"/>
          <a:ext cx="206962" cy="206962"/>
        </a:xfrm>
        <a:prstGeom prst="rect">
          <a:avLst/>
        </a:prstGeom>
      </xdr:spPr>
    </xdr:pic>
    <xdr:clientData/>
  </xdr:twoCellAnchor>
  <xdr:twoCellAnchor editAs="oneCell">
    <xdr:from>
      <xdr:col>1</xdr:col>
      <xdr:colOff>0</xdr:colOff>
      <xdr:row>34</xdr:row>
      <xdr:rowOff>0</xdr:rowOff>
    </xdr:from>
    <xdr:to>
      <xdr:col>1</xdr:col>
      <xdr:colOff>206962</xdr:colOff>
      <xdr:row>34</xdr:row>
      <xdr:rowOff>206962</xdr:rowOff>
    </xdr:to>
    <xdr:pic>
      <xdr:nvPicPr>
        <xdr:cNvPr id="32" name="Imagen 31">
          <a:extLst>
            <a:ext uri="{FF2B5EF4-FFF2-40B4-BE49-F238E27FC236}">
              <a16:creationId xmlns:a16="http://schemas.microsoft.com/office/drawing/2014/main" id="{00000000-0008-0000-0500-00002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6848815"/>
          <a:ext cx="206962" cy="206962"/>
        </a:xfrm>
        <a:prstGeom prst="rect">
          <a:avLst/>
        </a:prstGeom>
      </xdr:spPr>
    </xdr:pic>
    <xdr:clientData/>
  </xdr:twoCellAnchor>
  <xdr:twoCellAnchor editAs="oneCell">
    <xdr:from>
      <xdr:col>1</xdr:col>
      <xdr:colOff>0</xdr:colOff>
      <xdr:row>35</xdr:row>
      <xdr:rowOff>0</xdr:rowOff>
    </xdr:from>
    <xdr:to>
      <xdr:col>1</xdr:col>
      <xdr:colOff>206962</xdr:colOff>
      <xdr:row>35</xdr:row>
      <xdr:rowOff>206962</xdr:rowOff>
    </xdr:to>
    <xdr:pic>
      <xdr:nvPicPr>
        <xdr:cNvPr id="33" name="Imagen 32">
          <a:hlinkClick xmlns:r="http://schemas.openxmlformats.org/officeDocument/2006/relationships" r:id="rId10"/>
          <a:extLst>
            <a:ext uri="{FF2B5EF4-FFF2-40B4-BE49-F238E27FC236}">
              <a16:creationId xmlns:a16="http://schemas.microsoft.com/office/drawing/2014/main" id="{00000000-0008-0000-0500-00002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8043556"/>
          <a:ext cx="206962" cy="206962"/>
        </a:xfrm>
        <a:prstGeom prst="rect">
          <a:avLst/>
        </a:prstGeom>
      </xdr:spPr>
    </xdr:pic>
    <xdr:clientData/>
  </xdr:twoCellAnchor>
  <xdr:twoCellAnchor editAs="oneCell">
    <xdr:from>
      <xdr:col>1</xdr:col>
      <xdr:colOff>0</xdr:colOff>
      <xdr:row>36</xdr:row>
      <xdr:rowOff>0</xdr:rowOff>
    </xdr:from>
    <xdr:to>
      <xdr:col>1</xdr:col>
      <xdr:colOff>206962</xdr:colOff>
      <xdr:row>36</xdr:row>
      <xdr:rowOff>206962</xdr:rowOff>
    </xdr:to>
    <xdr:pic>
      <xdr:nvPicPr>
        <xdr:cNvPr id="34" name="Imagen 33">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9238296"/>
          <a:ext cx="206962" cy="206962"/>
        </a:xfrm>
        <a:prstGeom prst="rect">
          <a:avLst/>
        </a:prstGeom>
      </xdr:spPr>
    </xdr:pic>
    <xdr:clientData/>
  </xdr:twoCellAnchor>
  <xdr:twoCellAnchor editAs="oneCell">
    <xdr:from>
      <xdr:col>1</xdr:col>
      <xdr:colOff>0</xdr:colOff>
      <xdr:row>37</xdr:row>
      <xdr:rowOff>0</xdr:rowOff>
    </xdr:from>
    <xdr:to>
      <xdr:col>1</xdr:col>
      <xdr:colOff>206962</xdr:colOff>
      <xdr:row>37</xdr:row>
      <xdr:rowOff>206962</xdr:rowOff>
    </xdr:to>
    <xdr:pic>
      <xdr:nvPicPr>
        <xdr:cNvPr id="35" name="Imagen 34">
          <a:hlinkClick xmlns:r="http://schemas.openxmlformats.org/officeDocument/2006/relationships" r:id="rId11"/>
          <a:extLst>
            <a:ext uri="{FF2B5EF4-FFF2-40B4-BE49-F238E27FC236}">
              <a16:creationId xmlns:a16="http://schemas.microsoft.com/office/drawing/2014/main" id="{00000000-0008-0000-0500-00002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0433037"/>
          <a:ext cx="206962" cy="206962"/>
        </a:xfrm>
        <a:prstGeom prst="rect">
          <a:avLst/>
        </a:prstGeom>
      </xdr:spPr>
    </xdr:pic>
    <xdr:clientData/>
  </xdr:twoCellAnchor>
  <xdr:twoCellAnchor editAs="oneCell">
    <xdr:from>
      <xdr:col>1</xdr:col>
      <xdr:colOff>0</xdr:colOff>
      <xdr:row>38</xdr:row>
      <xdr:rowOff>0</xdr:rowOff>
    </xdr:from>
    <xdr:to>
      <xdr:col>1</xdr:col>
      <xdr:colOff>206962</xdr:colOff>
      <xdr:row>38</xdr:row>
      <xdr:rowOff>206962</xdr:rowOff>
    </xdr:to>
    <xdr:pic>
      <xdr:nvPicPr>
        <xdr:cNvPr id="36" name="Imagen 35">
          <a:hlinkClick xmlns:r="http://schemas.openxmlformats.org/officeDocument/2006/relationships" r:id="rId12"/>
          <a:extLst>
            <a:ext uri="{FF2B5EF4-FFF2-40B4-BE49-F238E27FC236}">
              <a16:creationId xmlns:a16="http://schemas.microsoft.com/office/drawing/2014/main" id="{00000000-0008-0000-0500-00002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1627778"/>
          <a:ext cx="206962" cy="206962"/>
        </a:xfrm>
        <a:prstGeom prst="rect">
          <a:avLst/>
        </a:prstGeom>
      </xdr:spPr>
    </xdr:pic>
    <xdr:clientData/>
  </xdr:twoCellAnchor>
  <xdr:twoCellAnchor editAs="oneCell">
    <xdr:from>
      <xdr:col>1</xdr:col>
      <xdr:colOff>0</xdr:colOff>
      <xdr:row>39</xdr:row>
      <xdr:rowOff>0</xdr:rowOff>
    </xdr:from>
    <xdr:to>
      <xdr:col>1</xdr:col>
      <xdr:colOff>206962</xdr:colOff>
      <xdr:row>39</xdr:row>
      <xdr:rowOff>206962</xdr:rowOff>
    </xdr:to>
    <xdr:pic>
      <xdr:nvPicPr>
        <xdr:cNvPr id="37" name="Imagen 36">
          <a:extLst>
            <a:ext uri="{FF2B5EF4-FFF2-40B4-BE49-F238E27FC236}">
              <a16:creationId xmlns:a16="http://schemas.microsoft.com/office/drawing/2014/main" id="{00000000-0008-0000-0500-00002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822519"/>
          <a:ext cx="206962" cy="206962"/>
        </a:xfrm>
        <a:prstGeom prst="rect">
          <a:avLst/>
        </a:prstGeom>
      </xdr:spPr>
    </xdr:pic>
    <xdr:clientData/>
  </xdr:twoCellAnchor>
  <xdr:twoCellAnchor editAs="oneCell">
    <xdr:from>
      <xdr:col>1</xdr:col>
      <xdr:colOff>0</xdr:colOff>
      <xdr:row>40</xdr:row>
      <xdr:rowOff>0</xdr:rowOff>
    </xdr:from>
    <xdr:to>
      <xdr:col>1</xdr:col>
      <xdr:colOff>206962</xdr:colOff>
      <xdr:row>40</xdr:row>
      <xdr:rowOff>206962</xdr:rowOff>
    </xdr:to>
    <xdr:pic>
      <xdr:nvPicPr>
        <xdr:cNvPr id="38" name="Imagen 37">
          <a:hlinkClick xmlns:r="http://schemas.openxmlformats.org/officeDocument/2006/relationships" r:id="rId13"/>
          <a:extLst>
            <a:ext uri="{FF2B5EF4-FFF2-40B4-BE49-F238E27FC236}">
              <a16:creationId xmlns:a16="http://schemas.microsoft.com/office/drawing/2014/main" id="{00000000-0008-0000-0500-00002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4017259"/>
          <a:ext cx="206962" cy="206962"/>
        </a:xfrm>
        <a:prstGeom prst="rect">
          <a:avLst/>
        </a:prstGeom>
      </xdr:spPr>
    </xdr:pic>
    <xdr:clientData/>
  </xdr:twoCellAnchor>
  <xdr:twoCellAnchor editAs="oneCell">
    <xdr:from>
      <xdr:col>1</xdr:col>
      <xdr:colOff>0</xdr:colOff>
      <xdr:row>41</xdr:row>
      <xdr:rowOff>0</xdr:rowOff>
    </xdr:from>
    <xdr:to>
      <xdr:col>1</xdr:col>
      <xdr:colOff>206962</xdr:colOff>
      <xdr:row>41</xdr:row>
      <xdr:rowOff>206962</xdr:rowOff>
    </xdr:to>
    <xdr:pic>
      <xdr:nvPicPr>
        <xdr:cNvPr id="39" name="Imagen 38">
          <a:extLst>
            <a:ext uri="{FF2B5EF4-FFF2-40B4-BE49-F238E27FC236}">
              <a16:creationId xmlns:a16="http://schemas.microsoft.com/office/drawing/2014/main" id="{00000000-0008-0000-0500-00002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5212000"/>
          <a:ext cx="206962" cy="206962"/>
        </a:xfrm>
        <a:prstGeom prst="rect">
          <a:avLst/>
        </a:prstGeom>
      </xdr:spPr>
    </xdr:pic>
    <xdr:clientData/>
  </xdr:twoCellAnchor>
  <xdr:twoCellAnchor editAs="oneCell">
    <xdr:from>
      <xdr:col>1</xdr:col>
      <xdr:colOff>0</xdr:colOff>
      <xdr:row>42</xdr:row>
      <xdr:rowOff>0</xdr:rowOff>
    </xdr:from>
    <xdr:to>
      <xdr:col>1</xdr:col>
      <xdr:colOff>206962</xdr:colOff>
      <xdr:row>42</xdr:row>
      <xdr:rowOff>206962</xdr:rowOff>
    </xdr:to>
    <xdr:pic>
      <xdr:nvPicPr>
        <xdr:cNvPr id="40" name="Imagen 39">
          <a:hlinkClick xmlns:r="http://schemas.openxmlformats.org/officeDocument/2006/relationships" r:id="rId14"/>
          <a:extLst>
            <a:ext uri="{FF2B5EF4-FFF2-40B4-BE49-F238E27FC236}">
              <a16:creationId xmlns:a16="http://schemas.microsoft.com/office/drawing/2014/main" id="{00000000-0008-0000-0500-00002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6406741"/>
          <a:ext cx="206962" cy="206962"/>
        </a:xfrm>
        <a:prstGeom prst="rect">
          <a:avLst/>
        </a:prstGeom>
      </xdr:spPr>
    </xdr:pic>
    <xdr:clientData/>
  </xdr:twoCellAnchor>
  <xdr:twoCellAnchor editAs="oneCell">
    <xdr:from>
      <xdr:col>1</xdr:col>
      <xdr:colOff>0</xdr:colOff>
      <xdr:row>42</xdr:row>
      <xdr:rowOff>1194740</xdr:rowOff>
    </xdr:from>
    <xdr:to>
      <xdr:col>1</xdr:col>
      <xdr:colOff>206962</xdr:colOff>
      <xdr:row>43</xdr:row>
      <xdr:rowOff>206961</xdr:rowOff>
    </xdr:to>
    <xdr:pic>
      <xdr:nvPicPr>
        <xdr:cNvPr id="41" name="Imagen 40">
          <a:extLst>
            <a:ext uri="{FF2B5EF4-FFF2-40B4-BE49-F238E27FC236}">
              <a16:creationId xmlns:a16="http://schemas.microsoft.com/office/drawing/2014/main" id="{00000000-0008-0000-0500-00002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7601481"/>
          <a:ext cx="206962" cy="206962"/>
        </a:xfrm>
        <a:prstGeom prst="rect">
          <a:avLst/>
        </a:prstGeom>
      </xdr:spPr>
    </xdr:pic>
    <xdr:clientData/>
  </xdr:twoCellAnchor>
  <xdr:twoCellAnchor editAs="oneCell">
    <xdr:from>
      <xdr:col>1</xdr:col>
      <xdr:colOff>0</xdr:colOff>
      <xdr:row>44</xdr:row>
      <xdr:rowOff>0</xdr:rowOff>
    </xdr:from>
    <xdr:to>
      <xdr:col>1</xdr:col>
      <xdr:colOff>206962</xdr:colOff>
      <xdr:row>44</xdr:row>
      <xdr:rowOff>206962</xdr:rowOff>
    </xdr:to>
    <xdr:pic>
      <xdr:nvPicPr>
        <xdr:cNvPr id="42" name="Imagen 41">
          <a:hlinkClick xmlns:r="http://schemas.openxmlformats.org/officeDocument/2006/relationships" r:id="rId15"/>
          <a:extLst>
            <a:ext uri="{FF2B5EF4-FFF2-40B4-BE49-F238E27FC236}">
              <a16:creationId xmlns:a16="http://schemas.microsoft.com/office/drawing/2014/main" id="{00000000-0008-0000-0500-00002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8796222"/>
          <a:ext cx="206962" cy="206962"/>
        </a:xfrm>
        <a:prstGeom prst="rect">
          <a:avLst/>
        </a:prstGeom>
      </xdr:spPr>
    </xdr:pic>
    <xdr:clientData/>
  </xdr:twoCellAnchor>
  <xdr:twoCellAnchor editAs="oneCell">
    <xdr:from>
      <xdr:col>1</xdr:col>
      <xdr:colOff>0</xdr:colOff>
      <xdr:row>45</xdr:row>
      <xdr:rowOff>0</xdr:rowOff>
    </xdr:from>
    <xdr:to>
      <xdr:col>1</xdr:col>
      <xdr:colOff>206962</xdr:colOff>
      <xdr:row>45</xdr:row>
      <xdr:rowOff>206962</xdr:rowOff>
    </xdr:to>
    <xdr:pic>
      <xdr:nvPicPr>
        <xdr:cNvPr id="43" name="Imagen 42">
          <a:hlinkClick xmlns:r="http://schemas.openxmlformats.org/officeDocument/2006/relationships" r:id="rId16"/>
          <a:extLst>
            <a:ext uri="{FF2B5EF4-FFF2-40B4-BE49-F238E27FC236}">
              <a16:creationId xmlns:a16="http://schemas.microsoft.com/office/drawing/2014/main" id="{00000000-0008-0000-0500-00002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9990963"/>
          <a:ext cx="206962" cy="206962"/>
        </a:xfrm>
        <a:prstGeom prst="rect">
          <a:avLst/>
        </a:prstGeom>
      </xdr:spPr>
    </xdr:pic>
    <xdr:clientData/>
  </xdr:twoCellAnchor>
  <xdr:twoCellAnchor editAs="oneCell">
    <xdr:from>
      <xdr:col>1</xdr:col>
      <xdr:colOff>0</xdr:colOff>
      <xdr:row>46</xdr:row>
      <xdr:rowOff>0</xdr:rowOff>
    </xdr:from>
    <xdr:to>
      <xdr:col>1</xdr:col>
      <xdr:colOff>206962</xdr:colOff>
      <xdr:row>46</xdr:row>
      <xdr:rowOff>206962</xdr:rowOff>
    </xdr:to>
    <xdr:pic>
      <xdr:nvPicPr>
        <xdr:cNvPr id="44" name="Imagen 43">
          <a:extLst>
            <a:ext uri="{FF2B5EF4-FFF2-40B4-BE49-F238E27FC236}">
              <a16:creationId xmlns:a16="http://schemas.microsoft.com/office/drawing/2014/main" id="{00000000-0008-0000-0500-00002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1185704"/>
          <a:ext cx="206962" cy="206962"/>
        </a:xfrm>
        <a:prstGeom prst="rect">
          <a:avLst/>
        </a:prstGeom>
      </xdr:spPr>
    </xdr:pic>
    <xdr:clientData/>
  </xdr:twoCellAnchor>
  <xdr:twoCellAnchor editAs="oneCell">
    <xdr:from>
      <xdr:col>1</xdr:col>
      <xdr:colOff>0</xdr:colOff>
      <xdr:row>46</xdr:row>
      <xdr:rowOff>1194740</xdr:rowOff>
    </xdr:from>
    <xdr:to>
      <xdr:col>1</xdr:col>
      <xdr:colOff>206962</xdr:colOff>
      <xdr:row>47</xdr:row>
      <xdr:rowOff>206961</xdr:rowOff>
    </xdr:to>
    <xdr:pic>
      <xdr:nvPicPr>
        <xdr:cNvPr id="45" name="Imagen 44">
          <a:extLst>
            <a:ext uri="{FF2B5EF4-FFF2-40B4-BE49-F238E27FC236}">
              <a16:creationId xmlns:a16="http://schemas.microsoft.com/office/drawing/2014/main" id="{00000000-0008-0000-0500-00002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2380444"/>
          <a:ext cx="206962" cy="206962"/>
        </a:xfrm>
        <a:prstGeom prst="rect">
          <a:avLst/>
        </a:prstGeom>
      </xdr:spPr>
    </xdr:pic>
    <xdr:clientData/>
  </xdr:twoCellAnchor>
  <xdr:twoCellAnchor editAs="oneCell">
    <xdr:from>
      <xdr:col>1</xdr:col>
      <xdr:colOff>0</xdr:colOff>
      <xdr:row>48</xdr:row>
      <xdr:rowOff>0</xdr:rowOff>
    </xdr:from>
    <xdr:to>
      <xdr:col>1</xdr:col>
      <xdr:colOff>206962</xdr:colOff>
      <xdr:row>48</xdr:row>
      <xdr:rowOff>206962</xdr:rowOff>
    </xdr:to>
    <xdr:pic>
      <xdr:nvPicPr>
        <xdr:cNvPr id="46" name="Imagen 45">
          <a:hlinkClick xmlns:r="http://schemas.openxmlformats.org/officeDocument/2006/relationships" r:id="rId17"/>
          <a:extLst>
            <a:ext uri="{FF2B5EF4-FFF2-40B4-BE49-F238E27FC236}">
              <a16:creationId xmlns:a16="http://schemas.microsoft.com/office/drawing/2014/main" id="{00000000-0008-0000-0500-00002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5908222"/>
          <a:ext cx="206962" cy="206962"/>
        </a:xfrm>
        <a:prstGeom prst="rect">
          <a:avLst/>
        </a:prstGeom>
      </xdr:spPr>
    </xdr:pic>
    <xdr:clientData/>
  </xdr:twoCellAnchor>
  <xdr:twoCellAnchor editAs="oneCell">
    <xdr:from>
      <xdr:col>1</xdr:col>
      <xdr:colOff>0</xdr:colOff>
      <xdr:row>49</xdr:row>
      <xdr:rowOff>0</xdr:rowOff>
    </xdr:from>
    <xdr:to>
      <xdr:col>1</xdr:col>
      <xdr:colOff>206962</xdr:colOff>
      <xdr:row>49</xdr:row>
      <xdr:rowOff>206962</xdr:rowOff>
    </xdr:to>
    <xdr:pic>
      <xdr:nvPicPr>
        <xdr:cNvPr id="47" name="Imagen 46">
          <a:hlinkClick xmlns:r="http://schemas.openxmlformats.org/officeDocument/2006/relationships" r:id="rId18"/>
          <a:extLst>
            <a:ext uri="{FF2B5EF4-FFF2-40B4-BE49-F238E27FC236}">
              <a16:creationId xmlns:a16="http://schemas.microsoft.com/office/drawing/2014/main" id="{00000000-0008-0000-0500-00002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7695630"/>
          <a:ext cx="206962" cy="206962"/>
        </a:xfrm>
        <a:prstGeom prst="rect">
          <a:avLst/>
        </a:prstGeom>
      </xdr:spPr>
    </xdr:pic>
    <xdr:clientData/>
  </xdr:twoCellAnchor>
  <xdr:twoCellAnchor editAs="oneCell">
    <xdr:from>
      <xdr:col>1</xdr:col>
      <xdr:colOff>0</xdr:colOff>
      <xdr:row>50</xdr:row>
      <xdr:rowOff>0</xdr:rowOff>
    </xdr:from>
    <xdr:to>
      <xdr:col>1</xdr:col>
      <xdr:colOff>206962</xdr:colOff>
      <xdr:row>50</xdr:row>
      <xdr:rowOff>206962</xdr:rowOff>
    </xdr:to>
    <xdr:pic>
      <xdr:nvPicPr>
        <xdr:cNvPr id="48" name="Imagen 47">
          <a:hlinkClick xmlns:r="http://schemas.openxmlformats.org/officeDocument/2006/relationships" r:id="rId19"/>
          <a:extLst>
            <a:ext uri="{FF2B5EF4-FFF2-40B4-BE49-F238E27FC236}">
              <a16:creationId xmlns:a16="http://schemas.microsoft.com/office/drawing/2014/main" id="{00000000-0008-0000-0500-00003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8890370"/>
          <a:ext cx="206962" cy="206962"/>
        </a:xfrm>
        <a:prstGeom prst="rect">
          <a:avLst/>
        </a:prstGeom>
      </xdr:spPr>
    </xdr:pic>
    <xdr:clientData/>
  </xdr:twoCellAnchor>
  <xdr:twoCellAnchor editAs="oneCell">
    <xdr:from>
      <xdr:col>1</xdr:col>
      <xdr:colOff>0</xdr:colOff>
      <xdr:row>51</xdr:row>
      <xdr:rowOff>0</xdr:rowOff>
    </xdr:from>
    <xdr:to>
      <xdr:col>1</xdr:col>
      <xdr:colOff>206962</xdr:colOff>
      <xdr:row>51</xdr:row>
      <xdr:rowOff>206962</xdr:rowOff>
    </xdr:to>
    <xdr:pic>
      <xdr:nvPicPr>
        <xdr:cNvPr id="49" name="Imagen 48">
          <a:extLst>
            <a:ext uri="{FF2B5EF4-FFF2-40B4-BE49-F238E27FC236}">
              <a16:creationId xmlns:a16="http://schemas.microsoft.com/office/drawing/2014/main" id="{00000000-0008-0000-0500-00003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0837704"/>
          <a:ext cx="206962" cy="206962"/>
        </a:xfrm>
        <a:prstGeom prst="rect">
          <a:avLst/>
        </a:prstGeom>
      </xdr:spPr>
    </xdr:pic>
    <xdr:clientData/>
  </xdr:twoCellAnchor>
  <xdr:twoCellAnchor editAs="oneCell">
    <xdr:from>
      <xdr:col>1</xdr:col>
      <xdr:colOff>0</xdr:colOff>
      <xdr:row>52</xdr:row>
      <xdr:rowOff>0</xdr:rowOff>
    </xdr:from>
    <xdr:to>
      <xdr:col>1</xdr:col>
      <xdr:colOff>206962</xdr:colOff>
      <xdr:row>52</xdr:row>
      <xdr:rowOff>206962</xdr:rowOff>
    </xdr:to>
    <xdr:pic>
      <xdr:nvPicPr>
        <xdr:cNvPr id="50" name="Imagen 49">
          <a:hlinkClick xmlns:r="http://schemas.openxmlformats.org/officeDocument/2006/relationships" r:id="rId20"/>
          <a:extLst>
            <a:ext uri="{FF2B5EF4-FFF2-40B4-BE49-F238E27FC236}">
              <a16:creationId xmlns:a16="http://schemas.microsoft.com/office/drawing/2014/main" id="{00000000-0008-0000-0500-00003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1787852"/>
          <a:ext cx="206962" cy="206962"/>
        </a:xfrm>
        <a:prstGeom prst="rect">
          <a:avLst/>
        </a:prstGeom>
      </xdr:spPr>
    </xdr:pic>
    <xdr:clientData/>
  </xdr:twoCellAnchor>
  <xdr:twoCellAnchor editAs="oneCell">
    <xdr:from>
      <xdr:col>1</xdr:col>
      <xdr:colOff>0</xdr:colOff>
      <xdr:row>52</xdr:row>
      <xdr:rowOff>1815629</xdr:rowOff>
    </xdr:from>
    <xdr:to>
      <xdr:col>1</xdr:col>
      <xdr:colOff>206962</xdr:colOff>
      <xdr:row>52</xdr:row>
      <xdr:rowOff>2023061</xdr:rowOff>
    </xdr:to>
    <xdr:pic>
      <xdr:nvPicPr>
        <xdr:cNvPr id="51" name="Imagen 50">
          <a:hlinkClick xmlns:r="http://schemas.openxmlformats.org/officeDocument/2006/relationships" r:id="rId20"/>
          <a:extLst>
            <a:ext uri="{FF2B5EF4-FFF2-40B4-BE49-F238E27FC236}">
              <a16:creationId xmlns:a16="http://schemas.microsoft.com/office/drawing/2014/main" id="{00000000-0008-0000-0500-00003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3603481"/>
          <a:ext cx="206962" cy="206962"/>
        </a:xfrm>
        <a:prstGeom prst="rect">
          <a:avLst/>
        </a:prstGeom>
      </xdr:spPr>
    </xdr:pic>
    <xdr:clientData/>
  </xdr:twoCellAnchor>
  <xdr:twoCellAnchor editAs="oneCell">
    <xdr:from>
      <xdr:col>1</xdr:col>
      <xdr:colOff>0</xdr:colOff>
      <xdr:row>54</xdr:row>
      <xdr:rowOff>0</xdr:rowOff>
    </xdr:from>
    <xdr:to>
      <xdr:col>1</xdr:col>
      <xdr:colOff>206962</xdr:colOff>
      <xdr:row>54</xdr:row>
      <xdr:rowOff>206962</xdr:rowOff>
    </xdr:to>
    <xdr:pic>
      <xdr:nvPicPr>
        <xdr:cNvPr id="52" name="Imagen 51">
          <a:extLst>
            <a:ext uri="{FF2B5EF4-FFF2-40B4-BE49-F238E27FC236}">
              <a16:creationId xmlns:a16="http://schemas.microsoft.com/office/drawing/2014/main" id="{00000000-0008-0000-0500-00003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306222"/>
          <a:ext cx="206962" cy="206962"/>
        </a:xfrm>
        <a:prstGeom prst="rect">
          <a:avLst/>
        </a:prstGeom>
      </xdr:spPr>
    </xdr:pic>
    <xdr:clientData/>
  </xdr:twoCellAnchor>
  <xdr:twoCellAnchor editAs="oneCell">
    <xdr:from>
      <xdr:col>1</xdr:col>
      <xdr:colOff>0</xdr:colOff>
      <xdr:row>55</xdr:row>
      <xdr:rowOff>0</xdr:rowOff>
    </xdr:from>
    <xdr:to>
      <xdr:col>1</xdr:col>
      <xdr:colOff>206962</xdr:colOff>
      <xdr:row>55</xdr:row>
      <xdr:rowOff>206962</xdr:rowOff>
    </xdr:to>
    <xdr:pic>
      <xdr:nvPicPr>
        <xdr:cNvPr id="53" name="Imagen 52">
          <a:hlinkClick xmlns:r="http://schemas.openxmlformats.org/officeDocument/2006/relationships" r:id="rId21"/>
          <a:extLst>
            <a:ext uri="{FF2B5EF4-FFF2-40B4-BE49-F238E27FC236}">
              <a16:creationId xmlns:a16="http://schemas.microsoft.com/office/drawing/2014/main" id="{00000000-0008-0000-0500-00003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945926"/>
          <a:ext cx="206962" cy="206962"/>
        </a:xfrm>
        <a:prstGeom prst="rect">
          <a:avLst/>
        </a:prstGeom>
      </xdr:spPr>
    </xdr:pic>
    <xdr:clientData/>
  </xdr:twoCellAnchor>
  <xdr:twoCellAnchor editAs="oneCell">
    <xdr:from>
      <xdr:col>1</xdr:col>
      <xdr:colOff>0</xdr:colOff>
      <xdr:row>56</xdr:row>
      <xdr:rowOff>0</xdr:rowOff>
    </xdr:from>
    <xdr:to>
      <xdr:col>1</xdr:col>
      <xdr:colOff>206962</xdr:colOff>
      <xdr:row>56</xdr:row>
      <xdr:rowOff>206962</xdr:rowOff>
    </xdr:to>
    <xdr:pic>
      <xdr:nvPicPr>
        <xdr:cNvPr id="54" name="Imagen 53">
          <a:hlinkClick xmlns:r="http://schemas.openxmlformats.org/officeDocument/2006/relationships" r:id="rId22"/>
          <a:extLst>
            <a:ext uri="{FF2B5EF4-FFF2-40B4-BE49-F238E27FC236}">
              <a16:creationId xmlns:a16="http://schemas.microsoft.com/office/drawing/2014/main" id="{00000000-0008-0000-0500-00003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7140667"/>
          <a:ext cx="206962" cy="206962"/>
        </a:xfrm>
        <a:prstGeom prst="rect">
          <a:avLst/>
        </a:prstGeom>
      </xdr:spPr>
    </xdr:pic>
    <xdr:clientData/>
  </xdr:twoCellAnchor>
  <xdr:twoCellAnchor editAs="oneCell">
    <xdr:from>
      <xdr:col>1</xdr:col>
      <xdr:colOff>0</xdr:colOff>
      <xdr:row>56</xdr:row>
      <xdr:rowOff>1194740</xdr:rowOff>
    </xdr:from>
    <xdr:to>
      <xdr:col>1</xdr:col>
      <xdr:colOff>206962</xdr:colOff>
      <xdr:row>57</xdr:row>
      <xdr:rowOff>206961</xdr:rowOff>
    </xdr:to>
    <xdr:pic>
      <xdr:nvPicPr>
        <xdr:cNvPr id="55" name="Imagen 54">
          <a:hlinkClick xmlns:r="http://schemas.openxmlformats.org/officeDocument/2006/relationships" r:id="rId23"/>
          <a:extLst>
            <a:ext uri="{FF2B5EF4-FFF2-40B4-BE49-F238E27FC236}">
              <a16:creationId xmlns:a16="http://schemas.microsoft.com/office/drawing/2014/main" id="{00000000-0008-0000-0500-00003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8335407"/>
          <a:ext cx="206962" cy="206962"/>
        </a:xfrm>
        <a:prstGeom prst="rect">
          <a:avLst/>
        </a:prstGeom>
      </xdr:spPr>
    </xdr:pic>
    <xdr:clientData/>
  </xdr:twoCellAnchor>
  <xdr:twoCellAnchor editAs="oneCell">
    <xdr:from>
      <xdr:col>1</xdr:col>
      <xdr:colOff>0</xdr:colOff>
      <xdr:row>58</xdr:row>
      <xdr:rowOff>0</xdr:rowOff>
    </xdr:from>
    <xdr:to>
      <xdr:col>1</xdr:col>
      <xdr:colOff>206962</xdr:colOff>
      <xdr:row>58</xdr:row>
      <xdr:rowOff>206962</xdr:rowOff>
    </xdr:to>
    <xdr:pic>
      <xdr:nvPicPr>
        <xdr:cNvPr id="56" name="Imagen 55">
          <a:hlinkClick xmlns:r="http://schemas.openxmlformats.org/officeDocument/2006/relationships" r:id="rId24"/>
          <a:extLst>
            <a:ext uri="{FF2B5EF4-FFF2-40B4-BE49-F238E27FC236}">
              <a16:creationId xmlns:a16="http://schemas.microsoft.com/office/drawing/2014/main" id="{00000000-0008-0000-0500-00003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9530148"/>
          <a:ext cx="206962" cy="206962"/>
        </a:xfrm>
        <a:prstGeom prst="rect">
          <a:avLst/>
        </a:prstGeom>
      </xdr:spPr>
    </xdr:pic>
    <xdr:clientData/>
  </xdr:twoCellAnchor>
  <xdr:twoCellAnchor editAs="oneCell">
    <xdr:from>
      <xdr:col>1</xdr:col>
      <xdr:colOff>0</xdr:colOff>
      <xdr:row>59</xdr:row>
      <xdr:rowOff>0</xdr:rowOff>
    </xdr:from>
    <xdr:to>
      <xdr:col>1</xdr:col>
      <xdr:colOff>206962</xdr:colOff>
      <xdr:row>59</xdr:row>
      <xdr:rowOff>206962</xdr:rowOff>
    </xdr:to>
    <xdr:pic>
      <xdr:nvPicPr>
        <xdr:cNvPr id="57" name="Imagen 56">
          <a:hlinkClick xmlns:r="http://schemas.openxmlformats.org/officeDocument/2006/relationships" r:id="rId25"/>
          <a:extLst>
            <a:ext uri="{FF2B5EF4-FFF2-40B4-BE49-F238E27FC236}">
              <a16:creationId xmlns:a16="http://schemas.microsoft.com/office/drawing/2014/main" id="{00000000-0008-0000-0500-00003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0724889"/>
          <a:ext cx="206962" cy="206962"/>
        </a:xfrm>
        <a:prstGeom prst="rect">
          <a:avLst/>
        </a:prstGeom>
      </xdr:spPr>
    </xdr:pic>
    <xdr:clientData/>
  </xdr:twoCellAnchor>
  <xdr:twoCellAnchor editAs="oneCell">
    <xdr:from>
      <xdr:col>1</xdr:col>
      <xdr:colOff>0</xdr:colOff>
      <xdr:row>60</xdr:row>
      <xdr:rowOff>0</xdr:rowOff>
    </xdr:from>
    <xdr:to>
      <xdr:col>1</xdr:col>
      <xdr:colOff>206962</xdr:colOff>
      <xdr:row>60</xdr:row>
      <xdr:rowOff>206962</xdr:rowOff>
    </xdr:to>
    <xdr:pic>
      <xdr:nvPicPr>
        <xdr:cNvPr id="58" name="Imagen 57">
          <a:extLst>
            <a:ext uri="{FF2B5EF4-FFF2-40B4-BE49-F238E27FC236}">
              <a16:creationId xmlns:a16="http://schemas.microsoft.com/office/drawing/2014/main" id="{00000000-0008-0000-0500-00003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1919630"/>
          <a:ext cx="206962" cy="206962"/>
        </a:xfrm>
        <a:prstGeom prst="rect">
          <a:avLst/>
        </a:prstGeom>
      </xdr:spPr>
    </xdr:pic>
    <xdr:clientData/>
  </xdr:twoCellAnchor>
  <xdr:twoCellAnchor editAs="oneCell">
    <xdr:from>
      <xdr:col>1</xdr:col>
      <xdr:colOff>0</xdr:colOff>
      <xdr:row>61</xdr:row>
      <xdr:rowOff>0</xdr:rowOff>
    </xdr:from>
    <xdr:to>
      <xdr:col>1</xdr:col>
      <xdr:colOff>206962</xdr:colOff>
      <xdr:row>61</xdr:row>
      <xdr:rowOff>206962</xdr:rowOff>
    </xdr:to>
    <xdr:pic>
      <xdr:nvPicPr>
        <xdr:cNvPr id="59" name="Imagen 58">
          <a:hlinkClick xmlns:r="http://schemas.openxmlformats.org/officeDocument/2006/relationships" r:id="rId26"/>
          <a:extLst>
            <a:ext uri="{FF2B5EF4-FFF2-40B4-BE49-F238E27FC236}">
              <a16:creationId xmlns:a16="http://schemas.microsoft.com/office/drawing/2014/main" id="{00000000-0008-0000-0500-00003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3114370"/>
          <a:ext cx="206962" cy="206962"/>
        </a:xfrm>
        <a:prstGeom prst="rect">
          <a:avLst/>
        </a:prstGeom>
      </xdr:spPr>
    </xdr:pic>
    <xdr:clientData/>
  </xdr:twoCellAnchor>
  <xdr:twoCellAnchor editAs="oneCell">
    <xdr:from>
      <xdr:col>1</xdr:col>
      <xdr:colOff>0</xdr:colOff>
      <xdr:row>62</xdr:row>
      <xdr:rowOff>0</xdr:rowOff>
    </xdr:from>
    <xdr:to>
      <xdr:col>1</xdr:col>
      <xdr:colOff>206962</xdr:colOff>
      <xdr:row>62</xdr:row>
      <xdr:rowOff>206962</xdr:rowOff>
    </xdr:to>
    <xdr:pic>
      <xdr:nvPicPr>
        <xdr:cNvPr id="60" name="Imagen 59">
          <a:hlinkClick xmlns:r="http://schemas.openxmlformats.org/officeDocument/2006/relationships" r:id="rId27"/>
          <a:extLst>
            <a:ext uri="{FF2B5EF4-FFF2-40B4-BE49-F238E27FC236}">
              <a16:creationId xmlns:a16="http://schemas.microsoft.com/office/drawing/2014/main" id="{00000000-0008-0000-0500-00003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4309111"/>
          <a:ext cx="206962" cy="206962"/>
        </a:xfrm>
        <a:prstGeom prst="rect">
          <a:avLst/>
        </a:prstGeom>
      </xdr:spPr>
    </xdr:pic>
    <xdr:clientData/>
  </xdr:twoCellAnchor>
  <xdr:twoCellAnchor editAs="oneCell">
    <xdr:from>
      <xdr:col>1</xdr:col>
      <xdr:colOff>0</xdr:colOff>
      <xdr:row>63</xdr:row>
      <xdr:rowOff>0</xdr:rowOff>
    </xdr:from>
    <xdr:to>
      <xdr:col>1</xdr:col>
      <xdr:colOff>206962</xdr:colOff>
      <xdr:row>63</xdr:row>
      <xdr:rowOff>206962</xdr:rowOff>
    </xdr:to>
    <xdr:pic>
      <xdr:nvPicPr>
        <xdr:cNvPr id="61" name="Imagen 60">
          <a:hlinkClick xmlns:r="http://schemas.openxmlformats.org/officeDocument/2006/relationships" r:id="rId28"/>
          <a:extLst>
            <a:ext uri="{FF2B5EF4-FFF2-40B4-BE49-F238E27FC236}">
              <a16:creationId xmlns:a16="http://schemas.microsoft.com/office/drawing/2014/main" id="{00000000-0008-0000-0500-00003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5503852"/>
          <a:ext cx="206962" cy="206962"/>
        </a:xfrm>
        <a:prstGeom prst="rect">
          <a:avLst/>
        </a:prstGeom>
      </xdr:spPr>
    </xdr:pic>
    <xdr:clientData/>
  </xdr:twoCellAnchor>
  <xdr:twoCellAnchor editAs="oneCell">
    <xdr:from>
      <xdr:col>1</xdr:col>
      <xdr:colOff>0</xdr:colOff>
      <xdr:row>64</xdr:row>
      <xdr:rowOff>0</xdr:rowOff>
    </xdr:from>
    <xdr:to>
      <xdr:col>1</xdr:col>
      <xdr:colOff>206962</xdr:colOff>
      <xdr:row>64</xdr:row>
      <xdr:rowOff>206962</xdr:rowOff>
    </xdr:to>
    <xdr:pic>
      <xdr:nvPicPr>
        <xdr:cNvPr id="62" name="Imagen 61">
          <a:hlinkClick xmlns:r="http://schemas.openxmlformats.org/officeDocument/2006/relationships" r:id="rId29"/>
          <a:extLst>
            <a:ext uri="{FF2B5EF4-FFF2-40B4-BE49-F238E27FC236}">
              <a16:creationId xmlns:a16="http://schemas.microsoft.com/office/drawing/2014/main" id="{00000000-0008-0000-0500-00003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6698593"/>
          <a:ext cx="206962" cy="206962"/>
        </a:xfrm>
        <a:prstGeom prst="rect">
          <a:avLst/>
        </a:prstGeom>
      </xdr:spPr>
    </xdr:pic>
    <xdr:clientData/>
  </xdr:twoCellAnchor>
  <xdr:twoCellAnchor editAs="oneCell">
    <xdr:from>
      <xdr:col>1</xdr:col>
      <xdr:colOff>0</xdr:colOff>
      <xdr:row>65</xdr:row>
      <xdr:rowOff>0</xdr:rowOff>
    </xdr:from>
    <xdr:to>
      <xdr:col>1</xdr:col>
      <xdr:colOff>206962</xdr:colOff>
      <xdr:row>65</xdr:row>
      <xdr:rowOff>206962</xdr:rowOff>
    </xdr:to>
    <xdr:pic>
      <xdr:nvPicPr>
        <xdr:cNvPr id="63" name="Imagen 62">
          <a:hlinkClick xmlns:r="http://schemas.openxmlformats.org/officeDocument/2006/relationships" r:id="rId30"/>
          <a:extLst>
            <a:ext uri="{FF2B5EF4-FFF2-40B4-BE49-F238E27FC236}">
              <a16:creationId xmlns:a16="http://schemas.microsoft.com/office/drawing/2014/main" id="{00000000-0008-0000-0500-00003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7893333"/>
          <a:ext cx="206962" cy="206962"/>
        </a:xfrm>
        <a:prstGeom prst="rect">
          <a:avLst/>
        </a:prstGeom>
      </xdr:spPr>
    </xdr:pic>
    <xdr:clientData/>
  </xdr:twoCellAnchor>
  <xdr:twoCellAnchor editAs="oneCell">
    <xdr:from>
      <xdr:col>1</xdr:col>
      <xdr:colOff>0</xdr:colOff>
      <xdr:row>66</xdr:row>
      <xdr:rowOff>0</xdr:rowOff>
    </xdr:from>
    <xdr:to>
      <xdr:col>1</xdr:col>
      <xdr:colOff>206962</xdr:colOff>
      <xdr:row>66</xdr:row>
      <xdr:rowOff>206962</xdr:rowOff>
    </xdr:to>
    <xdr:pic>
      <xdr:nvPicPr>
        <xdr:cNvPr id="64" name="Imagen 63">
          <a:extLst>
            <a:ext uri="{FF2B5EF4-FFF2-40B4-BE49-F238E27FC236}">
              <a16:creationId xmlns:a16="http://schemas.microsoft.com/office/drawing/2014/main" id="{00000000-0008-0000-0500-00004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9088074"/>
          <a:ext cx="206962" cy="206962"/>
        </a:xfrm>
        <a:prstGeom prst="rect">
          <a:avLst/>
        </a:prstGeom>
      </xdr:spPr>
    </xdr:pic>
    <xdr:clientData/>
  </xdr:twoCellAnchor>
  <xdr:twoCellAnchor editAs="oneCell">
    <xdr:from>
      <xdr:col>1</xdr:col>
      <xdr:colOff>0</xdr:colOff>
      <xdr:row>67</xdr:row>
      <xdr:rowOff>0</xdr:rowOff>
    </xdr:from>
    <xdr:to>
      <xdr:col>1</xdr:col>
      <xdr:colOff>206962</xdr:colOff>
      <xdr:row>67</xdr:row>
      <xdr:rowOff>206962</xdr:rowOff>
    </xdr:to>
    <xdr:pic>
      <xdr:nvPicPr>
        <xdr:cNvPr id="65" name="Imagen 64">
          <a:extLst>
            <a:ext uri="{FF2B5EF4-FFF2-40B4-BE49-F238E27FC236}">
              <a16:creationId xmlns:a16="http://schemas.microsoft.com/office/drawing/2014/main" id="{00000000-0008-0000-0500-00004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0282815"/>
          <a:ext cx="206962" cy="206962"/>
        </a:xfrm>
        <a:prstGeom prst="rect">
          <a:avLst/>
        </a:prstGeom>
      </xdr:spPr>
    </xdr:pic>
    <xdr:clientData/>
  </xdr:twoCellAnchor>
  <xdr:twoCellAnchor editAs="oneCell">
    <xdr:from>
      <xdr:col>1</xdr:col>
      <xdr:colOff>0</xdr:colOff>
      <xdr:row>68</xdr:row>
      <xdr:rowOff>0</xdr:rowOff>
    </xdr:from>
    <xdr:to>
      <xdr:col>1</xdr:col>
      <xdr:colOff>206962</xdr:colOff>
      <xdr:row>68</xdr:row>
      <xdr:rowOff>206962</xdr:rowOff>
    </xdr:to>
    <xdr:pic>
      <xdr:nvPicPr>
        <xdr:cNvPr id="66" name="Imagen 65">
          <a:hlinkClick xmlns:r="http://schemas.openxmlformats.org/officeDocument/2006/relationships" r:id="rId31"/>
          <a:extLst>
            <a:ext uri="{FF2B5EF4-FFF2-40B4-BE49-F238E27FC236}">
              <a16:creationId xmlns:a16="http://schemas.microsoft.com/office/drawing/2014/main" id="{00000000-0008-0000-0500-00004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1477556"/>
          <a:ext cx="206962" cy="206962"/>
        </a:xfrm>
        <a:prstGeom prst="rect">
          <a:avLst/>
        </a:prstGeom>
      </xdr:spPr>
    </xdr:pic>
    <xdr:clientData/>
  </xdr:twoCellAnchor>
  <xdr:twoCellAnchor editAs="oneCell">
    <xdr:from>
      <xdr:col>0</xdr:col>
      <xdr:colOff>0</xdr:colOff>
      <xdr:row>0</xdr:row>
      <xdr:rowOff>0</xdr:rowOff>
    </xdr:from>
    <xdr:to>
      <xdr:col>2</xdr:col>
      <xdr:colOff>622300</xdr:colOff>
      <xdr:row>4</xdr:row>
      <xdr:rowOff>177247</xdr:rowOff>
    </xdr:to>
    <xdr:pic>
      <xdr:nvPicPr>
        <xdr:cNvPr id="73" name="Picture 1" descr="Resultado de imagen para logo usaid">
          <a:extLst>
            <a:ext uri="{FF2B5EF4-FFF2-40B4-BE49-F238E27FC236}">
              <a16:creationId xmlns:a16="http://schemas.microsoft.com/office/drawing/2014/main" id="{00000000-0008-0000-0500-00004900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304800</xdr:colOff>
      <xdr:row>1</xdr:row>
      <xdr:rowOff>284480</xdr:rowOff>
    </xdr:from>
    <xdr:to>
      <xdr:col>17</xdr:col>
      <xdr:colOff>254000</xdr:colOff>
      <xdr:row>11</xdr:row>
      <xdr:rowOff>419100</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673100</xdr:colOff>
      <xdr:row>0</xdr:row>
      <xdr:rowOff>406400</xdr:rowOff>
    </xdr:from>
    <xdr:to>
      <xdr:col>22</xdr:col>
      <xdr:colOff>33020</xdr:colOff>
      <xdr:row>12</xdr:row>
      <xdr:rowOff>76200</xdr:rowOff>
    </xdr:to>
    <xdr:graphicFrame macro="">
      <xdr:nvGraphicFramePr>
        <xdr:cNvPr id="3" name="Gráfico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114300</xdr:colOff>
      <xdr:row>0</xdr:row>
      <xdr:rowOff>203200</xdr:rowOff>
    </xdr:from>
    <xdr:to>
      <xdr:col>24</xdr:col>
      <xdr:colOff>264418</xdr:colOff>
      <xdr:row>1</xdr:row>
      <xdr:rowOff>118532</xdr:rowOff>
    </xdr:to>
    <xdr:grpSp>
      <xdr:nvGrpSpPr>
        <xdr:cNvPr id="4" name="Agrupar 3">
          <a:hlinkClick xmlns:r="http://schemas.openxmlformats.org/officeDocument/2006/relationships" r:id="rId3"/>
          <a:extLst>
            <a:ext uri="{FF2B5EF4-FFF2-40B4-BE49-F238E27FC236}">
              <a16:creationId xmlns:a16="http://schemas.microsoft.com/office/drawing/2014/main" id="{00000000-0008-0000-1A00-000004000000}"/>
            </a:ext>
          </a:extLst>
        </xdr:cNvPr>
        <xdr:cNvGrpSpPr/>
      </xdr:nvGrpSpPr>
      <xdr:grpSpPr>
        <a:xfrm>
          <a:off x="13807440" y="203200"/>
          <a:ext cx="828298" cy="395392"/>
          <a:chOff x="12324554" y="48477"/>
          <a:chExt cx="1453168" cy="813914"/>
        </a:xfrm>
      </xdr:grpSpPr>
      <xdr:sp macro="" textlink="">
        <xdr:nvSpPr>
          <xdr:cNvPr id="5" name="Rectángulo redondeado 4">
            <a:extLst>
              <a:ext uri="{FF2B5EF4-FFF2-40B4-BE49-F238E27FC236}">
                <a16:creationId xmlns:a16="http://schemas.microsoft.com/office/drawing/2014/main" id="{00000000-0008-0000-1A00-000005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 name="Rectángulo redondeado 5">
            <a:extLst>
              <a:ext uri="{FF2B5EF4-FFF2-40B4-BE49-F238E27FC236}">
                <a16:creationId xmlns:a16="http://schemas.microsoft.com/office/drawing/2014/main" id="{00000000-0008-0000-1A00-000006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22</xdr:col>
      <xdr:colOff>114300</xdr:colOff>
      <xdr:row>0</xdr:row>
      <xdr:rowOff>203200</xdr:rowOff>
    </xdr:from>
    <xdr:to>
      <xdr:col>24</xdr:col>
      <xdr:colOff>264418</xdr:colOff>
      <xdr:row>1</xdr:row>
      <xdr:rowOff>118532</xdr:rowOff>
    </xdr:to>
    <xdr:grpSp>
      <xdr:nvGrpSpPr>
        <xdr:cNvPr id="10" name="Agrupar 9">
          <a:hlinkClick xmlns:r="http://schemas.openxmlformats.org/officeDocument/2006/relationships" r:id="rId3"/>
          <a:extLst>
            <a:ext uri="{FF2B5EF4-FFF2-40B4-BE49-F238E27FC236}">
              <a16:creationId xmlns:a16="http://schemas.microsoft.com/office/drawing/2014/main" id="{00000000-0008-0000-1A00-00000A000000}"/>
            </a:ext>
          </a:extLst>
        </xdr:cNvPr>
        <xdr:cNvGrpSpPr/>
      </xdr:nvGrpSpPr>
      <xdr:grpSpPr>
        <a:xfrm>
          <a:off x="13807440" y="203200"/>
          <a:ext cx="828298" cy="395392"/>
          <a:chOff x="12324554" y="48477"/>
          <a:chExt cx="1453168" cy="813914"/>
        </a:xfrm>
      </xdr:grpSpPr>
      <xdr:sp macro="" textlink="">
        <xdr:nvSpPr>
          <xdr:cNvPr id="11" name="Rectángulo redondeado 10">
            <a:extLst>
              <a:ext uri="{FF2B5EF4-FFF2-40B4-BE49-F238E27FC236}">
                <a16:creationId xmlns:a16="http://schemas.microsoft.com/office/drawing/2014/main" id="{00000000-0008-0000-1A00-00000B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12" name="Rectángulo redondeado 11">
            <a:extLst>
              <a:ext uri="{FF2B5EF4-FFF2-40B4-BE49-F238E27FC236}">
                <a16:creationId xmlns:a16="http://schemas.microsoft.com/office/drawing/2014/main" id="{00000000-0008-0000-1A00-00000C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165100</xdr:colOff>
      <xdr:row>19</xdr:row>
      <xdr:rowOff>1968500</xdr:rowOff>
    </xdr:from>
    <xdr:to>
      <xdr:col>25</xdr:col>
      <xdr:colOff>152400</xdr:colOff>
      <xdr:row>20</xdr:row>
      <xdr:rowOff>12699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D00-000002000000}"/>
            </a:ext>
          </a:extLst>
        </xdr:cNvPr>
        <xdr:cNvGrpSpPr/>
      </xdr:nvGrpSpPr>
      <xdr:grpSpPr>
        <a:xfrm>
          <a:off x="13972540" y="9984740"/>
          <a:ext cx="802640" cy="391159"/>
          <a:chOff x="12324554" y="48477"/>
          <a:chExt cx="1453168" cy="813914"/>
        </a:xfrm>
      </xdr:grpSpPr>
      <xdr:sp macro="" textlink="">
        <xdr:nvSpPr>
          <xdr:cNvPr id="3" name="Rectángulo redondeado 2">
            <a:extLst>
              <a:ext uri="{FF2B5EF4-FFF2-40B4-BE49-F238E27FC236}">
                <a16:creationId xmlns:a16="http://schemas.microsoft.com/office/drawing/2014/main" id="{00000000-0008-0000-1D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D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xdr:col>
      <xdr:colOff>88900</xdr:colOff>
      <xdr:row>1</xdr:row>
      <xdr:rowOff>50800</xdr:rowOff>
    </xdr:from>
    <xdr:to>
      <xdr:col>8</xdr:col>
      <xdr:colOff>1092200</xdr:colOff>
      <xdr:row>8</xdr:row>
      <xdr:rowOff>134620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520700</xdr:colOff>
      <xdr:row>15</xdr:row>
      <xdr:rowOff>292100</xdr:rowOff>
    </xdr:from>
    <xdr:to>
      <xdr:col>23</xdr:col>
      <xdr:colOff>393700</xdr:colOff>
      <xdr:row>19</xdr:row>
      <xdr:rowOff>2273300</xdr:rowOff>
    </xdr:to>
    <xdr:graphicFrame macro="">
      <xdr:nvGraphicFramePr>
        <xdr:cNvPr id="6" name="Gráfico 5">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249977111117893"/>
    <pageSetUpPr fitToPage="1"/>
  </sheetPr>
  <dimension ref="B1:M40"/>
  <sheetViews>
    <sheetView showGridLines="0" tabSelected="1" zoomScaleNormal="100" zoomScaleSheetLayoutView="100" workbookViewId="0">
      <selection activeCell="D14" sqref="D14:E14"/>
    </sheetView>
  </sheetViews>
  <sheetFormatPr defaultColWidth="9.44140625" defaultRowHeight="19.8"/>
  <cols>
    <col min="1" max="1" width="2.88671875" style="10" customWidth="1"/>
    <col min="2" max="2" width="3.44140625" style="10" customWidth="1"/>
    <col min="3" max="3" width="38.21875" style="10" customWidth="1"/>
    <col min="4" max="4" width="27.44140625" style="10" customWidth="1"/>
    <col min="5" max="5" width="31.109375" style="10" customWidth="1"/>
    <col min="6" max="6" width="20.5546875" style="10" customWidth="1"/>
    <col min="7" max="7" width="2.88671875" style="10" customWidth="1"/>
    <col min="8" max="8" width="44.44140625" style="10" customWidth="1"/>
    <col min="9" max="16384" width="9.44140625" style="10"/>
  </cols>
  <sheetData>
    <row r="1" spans="2:13" ht="18.899999999999999" customHeight="1">
      <c r="B1" s="36"/>
      <c r="C1" s="37"/>
      <c r="D1" s="37"/>
      <c r="E1" s="37"/>
      <c r="F1" s="38"/>
      <c r="G1" s="39"/>
      <c r="H1" s="11"/>
      <c r="I1" s="11"/>
    </row>
    <row r="2" spans="2:13" ht="18.899999999999999" customHeight="1">
      <c r="B2" s="40"/>
      <c r="C2" s="41"/>
      <c r="D2" s="41"/>
      <c r="E2" s="41"/>
      <c r="F2" s="42"/>
      <c r="G2" s="43"/>
      <c r="H2" s="11"/>
      <c r="I2" s="11"/>
    </row>
    <row r="3" spans="2:13" ht="18.899999999999999" customHeight="1">
      <c r="B3" s="40"/>
      <c r="C3" s="41"/>
      <c r="D3" s="41"/>
      <c r="E3" s="41"/>
      <c r="F3" s="42"/>
      <c r="G3" s="43"/>
      <c r="H3" s="11"/>
      <c r="I3" s="11"/>
    </row>
    <row r="4" spans="2:13" ht="18.899999999999999" customHeight="1">
      <c r="B4" s="40"/>
      <c r="C4" s="41"/>
      <c r="D4" s="41"/>
      <c r="E4" s="41"/>
      <c r="F4" s="42"/>
      <c r="G4" s="43"/>
      <c r="H4" s="11"/>
      <c r="I4" s="11"/>
    </row>
    <row r="5" spans="2:13" ht="18.899999999999999" customHeight="1">
      <c r="B5" s="40"/>
      <c r="C5" s="41"/>
      <c r="D5" s="41"/>
      <c r="E5" s="41"/>
      <c r="F5" s="42"/>
      <c r="G5" s="43"/>
      <c r="H5" s="11"/>
      <c r="I5" s="11"/>
    </row>
    <row r="6" spans="2:13" ht="18.899999999999999" customHeight="1">
      <c r="B6" s="40"/>
      <c r="C6" s="41"/>
      <c r="D6" s="41"/>
      <c r="E6" s="41"/>
      <c r="F6" s="42"/>
      <c r="G6" s="43"/>
      <c r="H6" s="11"/>
      <c r="I6" s="11"/>
    </row>
    <row r="7" spans="2:13" ht="66.900000000000006" customHeight="1">
      <c r="B7" s="40"/>
      <c r="C7" s="44" t="s">
        <v>0</v>
      </c>
      <c r="D7" s="44"/>
      <c r="E7" s="44"/>
      <c r="F7" s="44"/>
      <c r="G7" s="45"/>
      <c r="H7" s="13"/>
      <c r="I7" s="13"/>
      <c r="J7" s="13"/>
      <c r="K7" s="13"/>
      <c r="L7" s="13"/>
      <c r="M7" s="13"/>
    </row>
    <row r="8" spans="2:13" s="24" customFormat="1" ht="48.9" customHeight="1">
      <c r="B8" s="46"/>
      <c r="C8" s="47" t="s">
        <v>290</v>
      </c>
      <c r="D8" s="48"/>
      <c r="E8" s="48"/>
      <c r="F8" s="48"/>
      <c r="G8" s="49"/>
      <c r="H8" s="30"/>
    </row>
    <row r="9" spans="2:13">
      <c r="B9" s="40"/>
      <c r="C9" s="41"/>
      <c r="D9" s="41"/>
      <c r="E9" s="41"/>
      <c r="F9" s="41"/>
      <c r="G9" s="50"/>
    </row>
    <row r="10" spans="2:13">
      <c r="B10" s="40"/>
      <c r="C10" s="41" t="s">
        <v>1</v>
      </c>
      <c r="D10" s="19"/>
      <c r="E10" s="20"/>
      <c r="F10" s="41"/>
      <c r="G10" s="50"/>
    </row>
    <row r="11" spans="2:13">
      <c r="B11" s="40"/>
      <c r="C11" s="41"/>
      <c r="D11" s="51" t="s">
        <v>2</v>
      </c>
      <c r="E11" s="41"/>
      <c r="F11" s="41"/>
      <c r="G11" s="50"/>
    </row>
    <row r="12" spans="2:13">
      <c r="B12" s="40"/>
      <c r="C12" s="41"/>
      <c r="D12" s="41"/>
      <c r="E12" s="41"/>
      <c r="F12" s="41"/>
      <c r="G12" s="50"/>
    </row>
    <row r="13" spans="2:13">
      <c r="B13" s="40"/>
      <c r="C13" s="14" t="s">
        <v>291</v>
      </c>
      <c r="D13" s="211"/>
      <c r="E13" s="212"/>
      <c r="F13" s="41"/>
      <c r="G13" s="50"/>
    </row>
    <row r="14" spans="2:13">
      <c r="B14" s="40"/>
      <c r="C14" s="14" t="s">
        <v>3</v>
      </c>
      <c r="D14" s="213"/>
      <c r="E14" s="214"/>
      <c r="F14" s="41"/>
      <c r="G14" s="50"/>
    </row>
    <row r="15" spans="2:13">
      <c r="B15" s="40"/>
      <c r="C15" s="14" t="s">
        <v>4</v>
      </c>
      <c r="D15" s="213"/>
      <c r="E15" s="214"/>
      <c r="F15" s="41"/>
      <c r="G15" s="50"/>
    </row>
    <row r="16" spans="2:13">
      <c r="B16" s="40"/>
      <c r="C16" s="14" t="s">
        <v>5</v>
      </c>
      <c r="D16" s="213"/>
      <c r="E16" s="214"/>
      <c r="F16" s="41"/>
      <c r="G16" s="50"/>
    </row>
    <row r="17" spans="2:8">
      <c r="B17" s="40"/>
      <c r="C17" s="14" t="s">
        <v>6</v>
      </c>
      <c r="D17" s="213"/>
      <c r="E17" s="214"/>
      <c r="F17" s="41"/>
      <c r="G17" s="50"/>
    </row>
    <row r="18" spans="2:8">
      <c r="B18" s="40"/>
      <c r="C18" s="188"/>
      <c r="D18" s="210"/>
      <c r="E18" s="210"/>
      <c r="F18" s="41"/>
      <c r="G18" s="50"/>
    </row>
    <row r="19" spans="2:8">
      <c r="B19" s="40"/>
      <c r="C19" s="188"/>
      <c r="D19" s="188"/>
      <c r="E19" s="188"/>
      <c r="F19" s="41"/>
      <c r="G19" s="50"/>
    </row>
    <row r="20" spans="2:8">
      <c r="B20" s="40"/>
      <c r="C20" s="14" t="s">
        <v>7</v>
      </c>
      <c r="D20" s="14" t="s">
        <v>8</v>
      </c>
      <c r="E20" s="14" t="s">
        <v>9</v>
      </c>
      <c r="F20" s="41"/>
      <c r="G20" s="50"/>
    </row>
    <row r="21" spans="2:8">
      <c r="B21" s="40"/>
      <c r="C21" s="189"/>
      <c r="D21" s="189"/>
      <c r="E21" s="189"/>
      <c r="F21" s="41"/>
      <c r="G21" s="50"/>
    </row>
    <row r="22" spans="2:8">
      <c r="B22" s="40"/>
      <c r="C22" s="189"/>
      <c r="D22" s="189"/>
      <c r="E22" s="189"/>
      <c r="F22" s="41"/>
      <c r="G22" s="50"/>
    </row>
    <row r="23" spans="2:8">
      <c r="B23" s="40"/>
      <c r="C23" s="189"/>
      <c r="D23" s="189"/>
      <c r="E23" s="189"/>
      <c r="F23" s="41"/>
      <c r="G23" s="50"/>
    </row>
    <row r="24" spans="2:8">
      <c r="B24" s="40"/>
      <c r="C24" s="189"/>
      <c r="D24" s="189"/>
      <c r="E24" s="189"/>
      <c r="F24" s="41"/>
      <c r="G24" s="50"/>
    </row>
    <row r="25" spans="2:8">
      <c r="B25" s="40"/>
      <c r="C25" s="189"/>
      <c r="D25" s="189"/>
      <c r="E25" s="189"/>
      <c r="F25" s="41"/>
      <c r="G25" s="50"/>
    </row>
    <row r="26" spans="2:8">
      <c r="B26" s="40"/>
      <c r="C26" s="189"/>
      <c r="D26" s="189"/>
      <c r="E26" s="189"/>
      <c r="F26" s="41"/>
      <c r="G26" s="50"/>
    </row>
    <row r="27" spans="2:8">
      <c r="B27" s="40"/>
      <c r="C27" s="189"/>
      <c r="D27" s="189"/>
      <c r="E27" s="189"/>
      <c r="F27" s="41"/>
      <c r="G27" s="50"/>
    </row>
    <row r="28" spans="2:8">
      <c r="B28" s="40"/>
      <c r="C28" s="41"/>
      <c r="D28" s="41"/>
      <c r="E28" s="41"/>
      <c r="F28" s="41"/>
      <c r="G28" s="50"/>
    </row>
    <row r="29" spans="2:8">
      <c r="B29" s="40"/>
      <c r="C29" s="41"/>
      <c r="D29" s="41"/>
      <c r="E29" s="41"/>
      <c r="F29" s="41"/>
      <c r="G29" s="50"/>
    </row>
    <row r="30" spans="2:8" s="24" customFormat="1" ht="48.9" customHeight="1">
      <c r="B30" s="46"/>
      <c r="C30" s="47" t="s">
        <v>10</v>
      </c>
      <c r="D30" s="48"/>
      <c r="E30" s="48"/>
      <c r="F30" s="48"/>
      <c r="G30" s="49"/>
      <c r="H30" s="30"/>
    </row>
    <row r="31" spans="2:8">
      <c r="B31" s="40"/>
      <c r="C31" s="41"/>
      <c r="D31" s="41"/>
      <c r="E31" s="41"/>
      <c r="F31" s="41"/>
      <c r="G31" s="50"/>
    </row>
    <row r="32" spans="2:8">
      <c r="B32" s="40"/>
      <c r="C32" s="14" t="s">
        <v>7</v>
      </c>
      <c r="D32" s="14" t="s">
        <v>8</v>
      </c>
      <c r="E32" s="14" t="s">
        <v>9</v>
      </c>
      <c r="F32" s="41"/>
      <c r="G32" s="50"/>
    </row>
    <row r="33" spans="2:7">
      <c r="B33" s="40"/>
      <c r="C33" s="189"/>
      <c r="D33" s="189"/>
      <c r="E33" s="189"/>
      <c r="F33" s="41"/>
      <c r="G33" s="50"/>
    </row>
    <row r="34" spans="2:7">
      <c r="B34" s="40"/>
      <c r="C34" s="189"/>
      <c r="D34" s="189"/>
      <c r="E34" s="189"/>
      <c r="F34" s="41"/>
      <c r="G34" s="50"/>
    </row>
    <row r="35" spans="2:7">
      <c r="B35" s="40"/>
      <c r="C35" s="189"/>
      <c r="D35" s="189"/>
      <c r="E35" s="189"/>
      <c r="F35" s="41"/>
      <c r="G35" s="50"/>
    </row>
    <row r="36" spans="2:7">
      <c r="B36" s="40"/>
      <c r="C36" s="189"/>
      <c r="D36" s="189"/>
      <c r="E36" s="189"/>
      <c r="F36" s="41"/>
      <c r="G36" s="50"/>
    </row>
    <row r="37" spans="2:7">
      <c r="B37" s="40"/>
      <c r="C37" s="189"/>
      <c r="D37" s="189"/>
      <c r="E37" s="189"/>
      <c r="F37" s="41"/>
      <c r="G37" s="50"/>
    </row>
    <row r="38" spans="2:7">
      <c r="B38" s="40"/>
      <c r="C38" s="189"/>
      <c r="D38" s="189"/>
      <c r="E38" s="189"/>
      <c r="F38" s="41"/>
      <c r="G38" s="50"/>
    </row>
    <row r="39" spans="2:7">
      <c r="B39" s="40"/>
      <c r="C39" s="189"/>
      <c r="D39" s="189"/>
      <c r="E39" s="189"/>
      <c r="F39" s="41"/>
      <c r="G39" s="50"/>
    </row>
    <row r="40" spans="2:7" ht="20.399999999999999" thickBot="1">
      <c r="B40" s="52"/>
      <c r="C40" s="53"/>
      <c r="D40" s="53"/>
      <c r="E40" s="53"/>
      <c r="F40" s="53"/>
      <c r="G40" s="54"/>
    </row>
  </sheetData>
  <mergeCells count="6">
    <mergeCell ref="D18:E18"/>
    <mergeCell ref="D13:E13"/>
    <mergeCell ref="D14:E14"/>
    <mergeCell ref="D15:E15"/>
    <mergeCell ref="D16:E16"/>
    <mergeCell ref="D17:E17"/>
  </mergeCells>
  <phoneticPr fontId="24" type="noConversion"/>
  <printOptions horizontalCentered="1"/>
  <pageMargins left="0.25" right="0.25" top="0.75" bottom="0.75" header="0.3" footer="0.3"/>
  <pageSetup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1" tint="0.499984740745262"/>
    <pageSetUpPr fitToPage="1"/>
  </sheetPr>
  <dimension ref="A1:L25"/>
  <sheetViews>
    <sheetView view="pageBreakPreview" zoomScale="58" zoomScaleNormal="125" zoomScaleSheetLayoutView="58" zoomScalePageLayoutView="125" workbookViewId="0">
      <selection activeCell="B13" sqref="B13"/>
    </sheetView>
  </sheetViews>
  <sheetFormatPr defaultColWidth="9.44140625" defaultRowHeight="19.8"/>
  <cols>
    <col min="1" max="1" width="3.44140625" style="10" customWidth="1"/>
    <col min="2" max="2" width="119" style="10" customWidth="1"/>
    <col min="3" max="3" width="29.88671875" style="10" customWidth="1"/>
    <col min="4" max="4" width="54.109375" style="10" customWidth="1"/>
    <col min="5" max="6" width="20.5546875" style="10" customWidth="1"/>
    <col min="7" max="7" width="44.44140625" style="10" customWidth="1"/>
    <col min="8" max="16384" width="9.44140625" style="10"/>
  </cols>
  <sheetData>
    <row r="1" spans="1:12" ht="18.899999999999999" customHeight="1">
      <c r="E1" s="11"/>
      <c r="F1" s="11"/>
      <c r="G1" s="11"/>
      <c r="H1" s="11"/>
    </row>
    <row r="2" spans="1:12" ht="18.899999999999999" customHeight="1">
      <c r="E2" s="11"/>
      <c r="F2" s="11"/>
      <c r="G2" s="11"/>
      <c r="H2" s="11"/>
    </row>
    <row r="3" spans="1:12" ht="18.899999999999999" customHeight="1">
      <c r="E3" s="11"/>
      <c r="F3" s="11"/>
      <c r="G3" s="11"/>
      <c r="H3" s="11"/>
    </row>
    <row r="4" spans="1:12" ht="18.899999999999999" customHeight="1">
      <c r="E4" s="11"/>
      <c r="F4" s="11"/>
      <c r="G4" s="11"/>
      <c r="H4" s="11"/>
    </row>
    <row r="5" spans="1:12" ht="18.899999999999999" customHeight="1">
      <c r="E5" s="11"/>
      <c r="F5" s="11"/>
      <c r="G5" s="11"/>
      <c r="H5" s="11"/>
    </row>
    <row r="6" spans="1:12" ht="66.900000000000006" customHeight="1">
      <c r="B6" s="13" t="s">
        <v>11</v>
      </c>
      <c r="C6" s="13"/>
      <c r="D6" s="13"/>
      <c r="E6" s="13"/>
      <c r="F6" s="13"/>
      <c r="G6" s="13"/>
      <c r="H6" s="13"/>
      <c r="I6" s="13"/>
      <c r="J6" s="13"/>
      <c r="K6" s="13"/>
      <c r="L6" s="13"/>
    </row>
    <row r="7" spans="1:12" ht="33" customHeight="1">
      <c r="A7" s="31"/>
      <c r="B7" s="32" t="s">
        <v>12</v>
      </c>
      <c r="E7" s="11"/>
      <c r="F7" s="11"/>
      <c r="G7" s="11"/>
      <c r="H7" s="11"/>
    </row>
    <row r="8" spans="1:12" ht="284.10000000000002" customHeight="1">
      <c r="B8" s="21" t="s">
        <v>449</v>
      </c>
      <c r="C8" s="22"/>
      <c r="D8" s="22"/>
      <c r="E8" s="22"/>
      <c r="F8" s="22"/>
      <c r="G8" s="22"/>
    </row>
    <row r="9" spans="1:12" ht="15" customHeight="1">
      <c r="B9" s="12"/>
      <c r="C9" s="12"/>
      <c r="D9" s="12"/>
      <c r="E9" s="12"/>
      <c r="F9" s="12"/>
      <c r="G9" s="12"/>
    </row>
    <row r="10" spans="1:12" ht="21" customHeight="1">
      <c r="B10" s="23"/>
      <c r="C10" s="168"/>
      <c r="D10" s="168"/>
      <c r="E10" s="168"/>
      <c r="F10" s="168"/>
      <c r="G10" s="168"/>
      <c r="H10" s="215"/>
    </row>
    <row r="11" spans="1:12" ht="33" customHeight="1">
      <c r="A11" s="31"/>
      <c r="B11" s="32" t="s">
        <v>451</v>
      </c>
      <c r="C11" s="33"/>
      <c r="E11" s="11"/>
      <c r="F11" s="11"/>
      <c r="G11" s="11"/>
      <c r="H11" s="215"/>
    </row>
    <row r="12" spans="1:12" ht="338.4" customHeight="1">
      <c r="B12" s="23" t="s">
        <v>450</v>
      </c>
      <c r="C12" s="168"/>
      <c r="D12" s="168"/>
      <c r="E12" s="168"/>
      <c r="F12" s="168"/>
      <c r="G12" s="168"/>
      <c r="H12" s="215"/>
    </row>
    <row r="13" spans="1:12" ht="316.8">
      <c r="B13" s="196" t="s">
        <v>452</v>
      </c>
      <c r="C13" s="168"/>
      <c r="D13" s="168"/>
      <c r="E13" s="168"/>
      <c r="F13" s="168"/>
      <c r="G13" s="168"/>
      <c r="H13" s="215"/>
    </row>
    <row r="14" spans="1:12" ht="33" customHeight="1">
      <c r="A14" s="31"/>
      <c r="B14" s="32" t="s">
        <v>13</v>
      </c>
      <c r="C14" s="33"/>
      <c r="E14" s="11"/>
      <c r="F14" s="11"/>
      <c r="G14" s="11"/>
    </row>
    <row r="15" spans="1:12" ht="212.1" customHeight="1" thickBot="1">
      <c r="B15" s="35" t="s">
        <v>375</v>
      </c>
      <c r="C15" s="34"/>
      <c r="D15" s="34"/>
      <c r="E15" s="34"/>
      <c r="F15" s="34"/>
      <c r="G15" s="34"/>
    </row>
    <row r="16" spans="1:12" ht="177" customHeight="1" thickBot="1">
      <c r="B16" s="25"/>
      <c r="C16" s="26"/>
      <c r="D16" s="26"/>
      <c r="E16" s="26"/>
      <c r="F16" s="26"/>
      <c r="G16" s="26"/>
    </row>
    <row r="17" spans="1:8" ht="15" customHeight="1">
      <c r="B17" s="12"/>
      <c r="C17" s="12"/>
      <c r="D17" s="12"/>
      <c r="E17" s="12"/>
      <c r="F17" s="12"/>
      <c r="G17" s="12"/>
    </row>
    <row r="18" spans="1:8" ht="15" customHeight="1">
      <c r="B18" s="12"/>
      <c r="C18" s="12"/>
      <c r="D18" s="12"/>
      <c r="E18" s="12"/>
      <c r="F18" s="12"/>
      <c r="G18" s="12"/>
    </row>
    <row r="19" spans="1:8" ht="15" customHeight="1">
      <c r="B19" s="12"/>
      <c r="C19" s="12"/>
      <c r="D19" s="12"/>
      <c r="E19" s="12"/>
      <c r="F19" s="12"/>
      <c r="G19" s="12"/>
    </row>
    <row r="20" spans="1:8" ht="33" customHeight="1">
      <c r="A20" s="31"/>
      <c r="B20" s="32" t="s">
        <v>14</v>
      </c>
      <c r="C20" s="33"/>
      <c r="E20" s="11"/>
      <c r="F20" s="11"/>
      <c r="G20" s="11"/>
    </row>
    <row r="21" spans="1:8" ht="242.1" customHeight="1">
      <c r="B21" s="192" t="s">
        <v>376</v>
      </c>
      <c r="C21" s="168"/>
      <c r="D21" s="168"/>
      <c r="E21" s="168"/>
      <c r="F21" s="168"/>
      <c r="G21" s="168"/>
    </row>
    <row r="22" spans="1:8" ht="275.10000000000002" customHeight="1">
      <c r="B22" s="192" t="s">
        <v>377</v>
      </c>
      <c r="C22" s="168"/>
      <c r="D22" s="168"/>
      <c r="E22" s="168"/>
      <c r="F22" s="168"/>
      <c r="G22" s="168"/>
    </row>
    <row r="23" spans="1:8" ht="15" customHeight="1">
      <c r="B23" s="168"/>
      <c r="C23" s="168"/>
      <c r="D23" s="168"/>
      <c r="E23" s="168"/>
      <c r="F23" s="168"/>
      <c r="G23" s="168"/>
      <c r="H23" s="215"/>
    </row>
    <row r="24" spans="1:8" ht="42" customHeight="1">
      <c r="B24" s="23"/>
      <c r="C24" s="168"/>
      <c r="D24" s="168"/>
      <c r="E24" s="168"/>
      <c r="F24" s="168"/>
      <c r="G24" s="168"/>
      <c r="H24" s="215"/>
    </row>
    <row r="25" spans="1:8" ht="42" customHeight="1">
      <c r="B25" s="23"/>
      <c r="C25" s="168"/>
      <c r="D25" s="168"/>
      <c r="E25" s="168"/>
      <c r="F25" s="168"/>
      <c r="G25" s="168"/>
    </row>
  </sheetData>
  <sheetProtection formatColumns="0" selectLockedCells="1" selectUnlockedCells="1"/>
  <mergeCells count="2">
    <mergeCell ref="H23:H24"/>
    <mergeCell ref="H10:H13"/>
  </mergeCells>
  <printOptions horizontalCentered="1"/>
  <pageMargins left="0.25" right="0.25" top="0.75" bottom="0.75" header="0.3" footer="0.3"/>
  <pageSetup scale="39"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249977111117893"/>
    <pageSetUpPr fitToPage="1"/>
  </sheetPr>
  <dimension ref="A1:L79"/>
  <sheetViews>
    <sheetView view="pageBreakPreview" topLeftCell="B58" zoomScale="125" zoomScaleNormal="125" zoomScaleSheetLayoutView="70" zoomScalePageLayoutView="125" workbookViewId="0">
      <selection activeCell="B10" sqref="B10"/>
    </sheetView>
  </sheetViews>
  <sheetFormatPr defaultColWidth="9.44140625" defaultRowHeight="19.8"/>
  <cols>
    <col min="1" max="1" width="3.44140625" style="10" customWidth="1"/>
    <col min="2" max="2" width="29.44140625" style="21" customWidth="1"/>
    <col min="3" max="3" width="70.88671875" style="21" customWidth="1"/>
    <col min="4" max="6" width="20.5546875" style="10" customWidth="1"/>
    <col min="7" max="7" width="44.44140625" style="10" customWidth="1"/>
    <col min="8" max="16384" width="9.44140625" style="10"/>
  </cols>
  <sheetData>
    <row r="1" spans="1:12" ht="18.899999999999999" customHeight="1">
      <c r="E1" s="11"/>
      <c r="F1" s="11"/>
      <c r="G1" s="11"/>
      <c r="H1" s="11"/>
    </row>
    <row r="2" spans="1:12" ht="18.899999999999999" customHeight="1">
      <c r="E2" s="11"/>
      <c r="F2" s="11"/>
      <c r="G2" s="11"/>
      <c r="H2" s="11"/>
    </row>
    <row r="3" spans="1:12" ht="18.899999999999999" customHeight="1">
      <c r="E3" s="11"/>
      <c r="F3" s="11"/>
      <c r="G3" s="11"/>
      <c r="H3" s="11"/>
    </row>
    <row r="4" spans="1:12" ht="18.899999999999999" customHeight="1">
      <c r="E4" s="11"/>
      <c r="F4" s="11"/>
      <c r="G4" s="11"/>
      <c r="H4" s="11"/>
    </row>
    <row r="5" spans="1:12" ht="18.899999999999999" customHeight="1">
      <c r="E5" s="11"/>
      <c r="F5" s="11"/>
      <c r="G5" s="11"/>
      <c r="H5" s="11"/>
    </row>
    <row r="6" spans="1:12" ht="18.899999999999999" customHeight="1">
      <c r="E6" s="11"/>
      <c r="F6" s="11"/>
      <c r="G6" s="11"/>
      <c r="H6" s="11"/>
    </row>
    <row r="7" spans="1:12" ht="66.900000000000006" customHeight="1">
      <c r="B7" s="218" t="s">
        <v>15</v>
      </c>
      <c r="C7" s="218"/>
      <c r="D7" s="55"/>
      <c r="E7" s="13"/>
      <c r="F7" s="13"/>
      <c r="G7" s="13"/>
      <c r="H7" s="13"/>
      <c r="I7" s="13"/>
      <c r="J7" s="13"/>
      <c r="K7" s="13"/>
      <c r="L7" s="13"/>
    </row>
    <row r="8" spans="1:12" ht="33" customHeight="1">
      <c r="A8" s="31"/>
      <c r="B8" s="219" t="s">
        <v>16</v>
      </c>
      <c r="C8" s="219"/>
      <c r="D8" s="12"/>
      <c r="E8" s="11"/>
      <c r="F8" s="11"/>
      <c r="G8" s="11"/>
      <c r="H8" s="11"/>
    </row>
    <row r="9" spans="1:12" ht="8.1" customHeight="1">
      <c r="B9" s="216"/>
      <c r="C9" s="217"/>
      <c r="D9" s="217"/>
      <c r="E9" s="217"/>
      <c r="F9" s="217"/>
      <c r="G9" s="217"/>
    </row>
    <row r="10" spans="1:12" ht="128.1" customHeight="1">
      <c r="B10" s="56" t="s">
        <v>17</v>
      </c>
      <c r="C10" s="57" t="s">
        <v>18</v>
      </c>
      <c r="D10" s="12"/>
      <c r="E10" s="12"/>
      <c r="F10" s="12"/>
      <c r="G10" s="12"/>
    </row>
    <row r="11" spans="1:12" ht="93.9" customHeight="1">
      <c r="B11" s="58" t="s">
        <v>19</v>
      </c>
      <c r="C11" s="57" t="s">
        <v>20</v>
      </c>
    </row>
    <row r="12" spans="1:12" ht="93.9" customHeight="1">
      <c r="B12" s="58" t="s">
        <v>21</v>
      </c>
      <c r="C12" s="57" t="s">
        <v>378</v>
      </c>
    </row>
    <row r="13" spans="1:12" ht="93.9" customHeight="1">
      <c r="B13" s="56" t="s">
        <v>22</v>
      </c>
      <c r="C13" s="57" t="s">
        <v>23</v>
      </c>
    </row>
    <row r="14" spans="1:12" ht="93.9" customHeight="1">
      <c r="B14" s="56" t="s">
        <v>24</v>
      </c>
      <c r="C14" s="57" t="s">
        <v>379</v>
      </c>
    </row>
    <row r="15" spans="1:12" ht="93.9" customHeight="1">
      <c r="B15" s="56" t="s">
        <v>25</v>
      </c>
      <c r="C15" s="57" t="s">
        <v>380</v>
      </c>
    </row>
    <row r="16" spans="1:12" ht="165" customHeight="1">
      <c r="B16" s="56" t="s">
        <v>26</v>
      </c>
      <c r="C16" s="57" t="s">
        <v>27</v>
      </c>
    </row>
    <row r="17" spans="2:3" ht="126" customHeight="1">
      <c r="B17" s="56" t="s">
        <v>28</v>
      </c>
      <c r="C17" s="57" t="s">
        <v>29</v>
      </c>
    </row>
    <row r="18" spans="2:3" ht="93.9" customHeight="1">
      <c r="B18" s="56" t="s">
        <v>30</v>
      </c>
      <c r="C18" s="57" t="s">
        <v>381</v>
      </c>
    </row>
    <row r="19" spans="2:3" ht="93.9" customHeight="1">
      <c r="B19" s="56" t="s">
        <v>31</v>
      </c>
      <c r="C19" s="57" t="s">
        <v>382</v>
      </c>
    </row>
    <row r="20" spans="2:3" ht="111" customHeight="1">
      <c r="B20" s="56" t="s">
        <v>32</v>
      </c>
      <c r="C20" s="57" t="s">
        <v>383</v>
      </c>
    </row>
    <row r="21" spans="2:3" ht="93.9" customHeight="1">
      <c r="B21" s="58" t="s">
        <v>33</v>
      </c>
      <c r="C21" s="57" t="s">
        <v>34</v>
      </c>
    </row>
    <row r="22" spans="2:3" ht="93.9" customHeight="1">
      <c r="B22" s="56" t="s">
        <v>35</v>
      </c>
      <c r="C22" s="57" t="s">
        <v>36</v>
      </c>
    </row>
    <row r="23" spans="2:3" ht="93.9" customHeight="1">
      <c r="B23" s="58" t="s">
        <v>37</v>
      </c>
      <c r="C23" s="57" t="s">
        <v>38</v>
      </c>
    </row>
    <row r="24" spans="2:3" ht="93.9" customHeight="1">
      <c r="B24" s="58" t="s">
        <v>39</v>
      </c>
      <c r="C24" s="57" t="s">
        <v>40</v>
      </c>
    </row>
    <row r="25" spans="2:3" ht="93.9" customHeight="1">
      <c r="B25" s="56" t="s">
        <v>41</v>
      </c>
      <c r="C25" s="57" t="s">
        <v>384</v>
      </c>
    </row>
    <row r="26" spans="2:3" ht="93.9" customHeight="1">
      <c r="B26" s="56" t="s">
        <v>42</v>
      </c>
      <c r="C26" s="57" t="s">
        <v>43</v>
      </c>
    </row>
    <row r="27" spans="2:3" ht="93.9" customHeight="1">
      <c r="B27" s="56" t="s">
        <v>44</v>
      </c>
      <c r="C27" s="57" t="s">
        <v>45</v>
      </c>
    </row>
    <row r="28" spans="2:3" ht="93.9" customHeight="1">
      <c r="B28" s="56" t="s">
        <v>46</v>
      </c>
      <c r="C28" s="57" t="s">
        <v>47</v>
      </c>
    </row>
    <row r="29" spans="2:3" ht="78" customHeight="1">
      <c r="B29" s="56" t="s">
        <v>48</v>
      </c>
      <c r="C29" s="57" t="s">
        <v>49</v>
      </c>
    </row>
    <row r="30" spans="2:3" ht="80.099999999999994" customHeight="1">
      <c r="B30" s="56" t="s">
        <v>50</v>
      </c>
      <c r="C30" s="57" t="s">
        <v>51</v>
      </c>
    </row>
    <row r="31" spans="2:3" ht="324">
      <c r="B31" s="58" t="s">
        <v>52</v>
      </c>
      <c r="C31" s="57" t="s">
        <v>53</v>
      </c>
    </row>
    <row r="32" spans="2:3" ht="93.9" customHeight="1">
      <c r="B32" s="56" t="s">
        <v>54</v>
      </c>
      <c r="C32" s="57" t="s">
        <v>385</v>
      </c>
    </row>
    <row r="33" spans="2:3" ht="93.9" customHeight="1">
      <c r="B33" s="56" t="s">
        <v>55</v>
      </c>
      <c r="C33" s="57" t="s">
        <v>56</v>
      </c>
    </row>
    <row r="34" spans="2:3" ht="93.9" customHeight="1">
      <c r="B34" s="56" t="s">
        <v>57</v>
      </c>
      <c r="C34" s="57" t="s">
        <v>58</v>
      </c>
    </row>
    <row r="35" spans="2:3" ht="93.9" customHeight="1">
      <c r="B35" s="56" t="s">
        <v>386</v>
      </c>
      <c r="C35" s="57" t="s">
        <v>59</v>
      </c>
    </row>
    <row r="36" spans="2:3" ht="93.9" customHeight="1">
      <c r="B36" s="56" t="s">
        <v>60</v>
      </c>
      <c r="C36" s="57" t="s">
        <v>61</v>
      </c>
    </row>
    <row r="37" spans="2:3" ht="93.9" customHeight="1">
      <c r="B37" s="56" t="s">
        <v>62</v>
      </c>
      <c r="C37" s="57" t="s">
        <v>63</v>
      </c>
    </row>
    <row r="38" spans="2:3" ht="93.9" customHeight="1">
      <c r="B38" s="56" t="s">
        <v>64</v>
      </c>
      <c r="C38" s="57" t="s">
        <v>387</v>
      </c>
    </row>
    <row r="39" spans="2:3" ht="93.9" customHeight="1">
      <c r="B39" s="56" t="s">
        <v>65</v>
      </c>
      <c r="C39" s="57" t="s">
        <v>66</v>
      </c>
    </row>
    <row r="40" spans="2:3" ht="93.9" customHeight="1">
      <c r="B40" s="56" t="s">
        <v>67</v>
      </c>
      <c r="C40" s="57" t="s">
        <v>68</v>
      </c>
    </row>
    <row r="41" spans="2:3" ht="93.9" customHeight="1">
      <c r="B41" s="56" t="s">
        <v>69</v>
      </c>
      <c r="C41" s="57" t="s">
        <v>388</v>
      </c>
    </row>
    <row r="42" spans="2:3" ht="93.9" customHeight="1">
      <c r="B42" s="56" t="s">
        <v>70</v>
      </c>
      <c r="C42" s="57" t="s">
        <v>71</v>
      </c>
    </row>
    <row r="43" spans="2:3" ht="93.9" customHeight="1">
      <c r="B43" s="58" t="s">
        <v>72</v>
      </c>
      <c r="C43" s="57" t="s">
        <v>389</v>
      </c>
    </row>
    <row r="44" spans="2:3" ht="93.9" customHeight="1">
      <c r="B44" s="56" t="s">
        <v>73</v>
      </c>
      <c r="C44" s="57" t="s">
        <v>74</v>
      </c>
    </row>
    <row r="45" spans="2:3" ht="93.9" customHeight="1">
      <c r="B45" s="56" t="s">
        <v>75</v>
      </c>
      <c r="C45" s="57" t="s">
        <v>76</v>
      </c>
    </row>
    <row r="46" spans="2:3" ht="111" customHeight="1">
      <c r="B46" s="56" t="s">
        <v>77</v>
      </c>
      <c r="C46" s="57" t="s">
        <v>78</v>
      </c>
    </row>
    <row r="47" spans="2:3" ht="93.9" customHeight="1">
      <c r="B47" s="56" t="s">
        <v>79</v>
      </c>
      <c r="C47" s="57" t="s">
        <v>390</v>
      </c>
    </row>
    <row r="48" spans="2:3" ht="348" customHeight="1">
      <c r="B48" s="56" t="s">
        <v>80</v>
      </c>
      <c r="C48" s="57" t="s">
        <v>391</v>
      </c>
    </row>
    <row r="49" spans="2:4" ht="180" customHeight="1">
      <c r="B49" s="56" t="s">
        <v>81</v>
      </c>
      <c r="C49" s="57" t="s">
        <v>392</v>
      </c>
    </row>
    <row r="50" spans="2:4" ht="105" customHeight="1">
      <c r="B50" s="56" t="s">
        <v>82</v>
      </c>
      <c r="C50" s="57" t="s">
        <v>393</v>
      </c>
    </row>
    <row r="51" spans="2:4" ht="180" customHeight="1">
      <c r="B51" s="56" t="s">
        <v>83</v>
      </c>
      <c r="C51" s="57" t="s">
        <v>394</v>
      </c>
    </row>
    <row r="52" spans="2:4" ht="75" customHeight="1">
      <c r="B52" s="56" t="s">
        <v>84</v>
      </c>
      <c r="C52" s="57" t="s">
        <v>85</v>
      </c>
    </row>
    <row r="53" spans="2:4" ht="183" customHeight="1">
      <c r="B53" s="56" t="s">
        <v>86</v>
      </c>
      <c r="C53" s="57" t="s">
        <v>395</v>
      </c>
    </row>
    <row r="54" spans="2:4" ht="161.1" customHeight="1">
      <c r="B54" s="56" t="s">
        <v>87</v>
      </c>
      <c r="C54" s="57" t="s">
        <v>396</v>
      </c>
    </row>
    <row r="55" spans="2:4" ht="50.1" customHeight="1">
      <c r="B55" s="58" t="s">
        <v>88</v>
      </c>
      <c r="C55" s="57" t="s">
        <v>89</v>
      </c>
    </row>
    <row r="56" spans="2:4" ht="93.9" customHeight="1">
      <c r="B56" s="56" t="s">
        <v>90</v>
      </c>
      <c r="C56" s="57" t="s">
        <v>91</v>
      </c>
    </row>
    <row r="57" spans="2:4" ht="93.9" customHeight="1">
      <c r="B57" s="56" t="s">
        <v>92</v>
      </c>
      <c r="C57" s="57" t="s">
        <v>93</v>
      </c>
    </row>
    <row r="58" spans="2:4" ht="93.9" customHeight="1">
      <c r="B58" s="56" t="s">
        <v>94</v>
      </c>
      <c r="C58" s="57" t="s">
        <v>95</v>
      </c>
    </row>
    <row r="59" spans="2:4" ht="93.9" customHeight="1">
      <c r="B59" s="56" t="s">
        <v>96</v>
      </c>
      <c r="C59" s="57" t="s">
        <v>397</v>
      </c>
    </row>
    <row r="60" spans="2:4" ht="93.9" customHeight="1">
      <c r="B60" s="56" t="s">
        <v>97</v>
      </c>
      <c r="C60" s="57" t="s">
        <v>98</v>
      </c>
      <c r="D60" s="27"/>
    </row>
    <row r="61" spans="2:4" ht="93.9" customHeight="1">
      <c r="B61" s="56" t="s">
        <v>99</v>
      </c>
      <c r="C61" s="57" t="s">
        <v>398</v>
      </c>
    </row>
    <row r="62" spans="2:4" ht="93.9" customHeight="1">
      <c r="B62" s="56" t="s">
        <v>100</v>
      </c>
      <c r="C62" s="57" t="s">
        <v>399</v>
      </c>
    </row>
    <row r="63" spans="2:4" ht="114.9" customHeight="1">
      <c r="B63" s="56" t="s">
        <v>101</v>
      </c>
      <c r="C63" s="57" t="s">
        <v>400</v>
      </c>
    </row>
    <row r="64" spans="2:4" ht="93.9" customHeight="1">
      <c r="B64" s="56" t="s">
        <v>102</v>
      </c>
      <c r="C64" s="57" t="s">
        <v>103</v>
      </c>
    </row>
    <row r="65" spans="2:3" ht="93.9" customHeight="1">
      <c r="B65" s="56" t="s">
        <v>104</v>
      </c>
      <c r="C65" s="57" t="s">
        <v>105</v>
      </c>
    </row>
    <row r="66" spans="2:3" ht="93.9" customHeight="1">
      <c r="B66" s="56" t="s">
        <v>106</v>
      </c>
      <c r="C66" s="57" t="s">
        <v>107</v>
      </c>
    </row>
    <row r="67" spans="2:3" ht="93.9" customHeight="1">
      <c r="B67" s="56" t="s">
        <v>108</v>
      </c>
      <c r="C67" s="57" t="s">
        <v>109</v>
      </c>
    </row>
    <row r="68" spans="2:3" ht="93.9" customHeight="1">
      <c r="B68" s="56" t="s">
        <v>110</v>
      </c>
      <c r="C68" s="57" t="s">
        <v>401</v>
      </c>
    </row>
    <row r="69" spans="2:3" ht="93.9" customHeight="1">
      <c r="B69" s="56" t="s">
        <v>111</v>
      </c>
      <c r="C69" s="57" t="s">
        <v>112</v>
      </c>
    </row>
    <row r="70" spans="2:3">
      <c r="B70" s="28"/>
      <c r="C70" s="29"/>
    </row>
    <row r="71" spans="2:3">
      <c r="B71" s="28"/>
      <c r="C71" s="29"/>
    </row>
    <row r="72" spans="2:3">
      <c r="B72" s="28"/>
      <c r="C72" s="29"/>
    </row>
    <row r="73" spans="2:3">
      <c r="B73" s="28"/>
      <c r="C73" s="29"/>
    </row>
    <row r="74" spans="2:3">
      <c r="B74" s="28"/>
      <c r="C74" s="29"/>
    </row>
    <row r="75" spans="2:3">
      <c r="B75" s="28"/>
      <c r="C75" s="29"/>
    </row>
    <row r="76" spans="2:3">
      <c r="B76" s="28"/>
      <c r="C76" s="29"/>
    </row>
    <row r="77" spans="2:3">
      <c r="B77" s="28"/>
      <c r="C77" s="29"/>
    </row>
    <row r="78" spans="2:3">
      <c r="B78" s="28"/>
      <c r="C78" s="29"/>
    </row>
    <row r="79" spans="2:3">
      <c r="B79" s="28"/>
      <c r="C79" s="29"/>
    </row>
  </sheetData>
  <sheetProtection formatRows="0"/>
  <mergeCells count="3">
    <mergeCell ref="B9:G9"/>
    <mergeCell ref="B7:C7"/>
    <mergeCell ref="B8:C8"/>
  </mergeCells>
  <printOptions horizontalCentered="1"/>
  <pageMargins left="0.25" right="0.25" top="0.75" bottom="0.75" header="0.3" footer="0.3"/>
  <pageSetup scale="52"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9" tint="-0.249977111117893"/>
  </sheetPr>
  <dimension ref="A1:AU169"/>
  <sheetViews>
    <sheetView workbookViewId="0">
      <selection activeCell="H17" sqref="H17:K17"/>
    </sheetView>
  </sheetViews>
  <sheetFormatPr defaultColWidth="9.44140625" defaultRowHeight="14.4"/>
  <cols>
    <col min="1" max="1" width="1.88671875" style="61" customWidth="1"/>
    <col min="2" max="2" width="3.88671875" style="61" customWidth="1"/>
    <col min="3" max="3" width="16.88671875" style="61" customWidth="1"/>
    <col min="4" max="4" width="10.88671875" style="61" customWidth="1"/>
    <col min="5" max="5" width="7.88671875" style="61" customWidth="1"/>
    <col min="6" max="6" width="3.88671875" style="61" customWidth="1"/>
    <col min="7" max="7" width="1" style="61" customWidth="1"/>
    <col min="8" max="9" width="9.88671875" style="61" customWidth="1"/>
    <col min="10" max="10" width="7.88671875" style="61" customWidth="1"/>
    <col min="11" max="11" width="8.88671875" style="61" customWidth="1"/>
    <col min="12" max="12" width="2.88671875" style="61" customWidth="1"/>
    <col min="13" max="15" width="10.88671875" style="61" customWidth="1"/>
    <col min="16" max="16" width="5.88671875" style="61" customWidth="1"/>
    <col min="17" max="18" width="10.88671875" style="61" customWidth="1"/>
    <col min="19" max="19" width="15.88671875" style="61" customWidth="1"/>
    <col min="20" max="20" width="16.88671875" style="60" customWidth="1"/>
    <col min="21" max="21" width="10.88671875" style="60" customWidth="1"/>
    <col min="22" max="22" width="9.88671875" style="60" customWidth="1"/>
    <col min="23" max="23" width="1.88671875" style="62" customWidth="1"/>
    <col min="24" max="24" width="8" style="158" customWidth="1"/>
    <col min="25" max="25" width="11.88671875" style="158" customWidth="1"/>
    <col min="26" max="28" width="9.109375" style="159" customWidth="1"/>
    <col min="29" max="29" width="7.109375" style="160" customWidth="1"/>
    <col min="30" max="30" width="9.109375" style="160" customWidth="1"/>
    <col min="31" max="31" width="9.109375" style="159" customWidth="1"/>
    <col min="32" max="32" width="9.109375" style="155" customWidth="1"/>
    <col min="33" max="33" width="9.44140625" style="150"/>
    <col min="34" max="37" width="9.44140625" style="161"/>
    <col min="38" max="45" width="9.44140625" style="150"/>
    <col min="46" max="47" width="9.44140625" style="151"/>
    <col min="48" max="16384" width="9.44140625" style="61"/>
  </cols>
  <sheetData>
    <row r="1" spans="2:32" ht="38.1" customHeight="1">
      <c r="B1" s="346" t="s">
        <v>289</v>
      </c>
      <c r="C1" s="347"/>
      <c r="D1" s="347"/>
      <c r="E1" s="347"/>
      <c r="F1" s="347"/>
      <c r="G1" s="347"/>
      <c r="H1" s="347"/>
      <c r="I1" s="347"/>
      <c r="J1" s="347"/>
      <c r="K1" s="347"/>
      <c r="L1" s="347"/>
      <c r="M1" s="347"/>
      <c r="N1" s="347"/>
      <c r="O1" s="347"/>
      <c r="P1" s="347"/>
      <c r="Q1" s="347"/>
      <c r="R1" s="347"/>
      <c r="S1" s="347"/>
      <c r="T1" s="347"/>
      <c r="U1" s="347"/>
      <c r="V1" s="348"/>
      <c r="Z1" s="180"/>
      <c r="AA1" s="180"/>
      <c r="AB1" s="180"/>
      <c r="AE1" s="180"/>
    </row>
    <row r="2" spans="2:32" ht="42.9" customHeight="1" thickBot="1">
      <c r="B2" s="349"/>
      <c r="C2" s="352" t="s">
        <v>113</v>
      </c>
      <c r="D2" s="352"/>
      <c r="E2" s="352"/>
      <c r="F2" s="352"/>
      <c r="G2" s="179"/>
      <c r="H2" s="82"/>
      <c r="I2" s="174"/>
      <c r="J2" s="3"/>
      <c r="K2" s="3"/>
      <c r="L2" s="3"/>
      <c r="M2" s="3"/>
      <c r="N2" s="3"/>
      <c r="O2" s="3"/>
      <c r="P2" s="3"/>
      <c r="Q2" s="3"/>
      <c r="R2" s="3"/>
      <c r="S2" s="3"/>
      <c r="T2" s="2"/>
      <c r="U2" s="2"/>
      <c r="V2" s="15"/>
      <c r="Z2" s="180"/>
      <c r="AA2" s="180"/>
      <c r="AB2" s="180"/>
      <c r="AE2" s="180"/>
    </row>
    <row r="3" spans="2:32" ht="9.9" customHeight="1" thickTop="1">
      <c r="B3" s="350"/>
      <c r="C3" s="115"/>
      <c r="D3" s="115"/>
      <c r="E3" s="115"/>
      <c r="F3" s="177"/>
      <c r="G3" s="179"/>
      <c r="H3" s="82"/>
      <c r="I3" s="174"/>
      <c r="J3" s="3"/>
      <c r="K3" s="3"/>
      <c r="L3" s="3"/>
      <c r="M3" s="3"/>
      <c r="N3" s="3"/>
      <c r="O3" s="3"/>
      <c r="P3" s="3"/>
      <c r="Q3" s="3"/>
      <c r="R3" s="3"/>
      <c r="S3" s="3"/>
      <c r="T3" s="2"/>
      <c r="U3" s="2"/>
      <c r="V3" s="15"/>
      <c r="Z3" s="180"/>
      <c r="AA3" s="180"/>
      <c r="AB3" s="180"/>
      <c r="AE3" s="180"/>
    </row>
    <row r="4" spans="2:32" ht="27" customHeight="1">
      <c r="B4" s="350"/>
      <c r="C4" s="357" t="str">
        <f>B13</f>
        <v>1. Efectividad</v>
      </c>
      <c r="D4" s="358"/>
      <c r="E4" s="359">
        <f>AVERAGE(J4:J5)</f>
        <v>1</v>
      </c>
      <c r="F4" s="368" t="str">
        <f>B14</f>
        <v>1.1 Resultados</v>
      </c>
      <c r="G4" s="368"/>
      <c r="H4" s="368"/>
      <c r="I4" s="369"/>
      <c r="J4" s="9">
        <f>V15</f>
        <v>1</v>
      </c>
      <c r="K4" s="3"/>
      <c r="L4" s="3"/>
      <c r="M4" s="3"/>
      <c r="N4" s="3"/>
      <c r="O4" s="3"/>
      <c r="P4" s="3"/>
      <c r="Q4" s="3"/>
      <c r="R4" s="3"/>
      <c r="S4" s="3"/>
      <c r="T4" s="2"/>
      <c r="U4" s="2"/>
      <c r="V4" s="15"/>
      <c r="X4" s="158" t="str">
        <f>C4</f>
        <v>1. Efectividad</v>
      </c>
      <c r="Y4" s="162">
        <f>E4</f>
        <v>1</v>
      </c>
      <c r="Z4" s="180" t="str">
        <f>F4</f>
        <v>1.1 Resultados</v>
      </c>
      <c r="AA4" s="163">
        <f t="shared" ref="AA4:AA11" si="0">J4</f>
        <v>1</v>
      </c>
      <c r="AB4" s="180"/>
      <c r="AE4" s="180"/>
    </row>
    <row r="5" spans="2:32" ht="24" customHeight="1">
      <c r="B5" s="350"/>
      <c r="C5" s="357"/>
      <c r="D5" s="358"/>
      <c r="E5" s="360"/>
      <c r="F5" s="368" t="str">
        <f>B33</f>
        <v>1.2 Estándares</v>
      </c>
      <c r="G5" s="368"/>
      <c r="H5" s="368"/>
      <c r="I5" s="369"/>
      <c r="J5" s="9">
        <f>V34</f>
        <v>1</v>
      </c>
      <c r="K5" s="17"/>
      <c r="L5" s="17"/>
      <c r="M5" s="5"/>
      <c r="N5" s="174"/>
      <c r="O5" s="174"/>
      <c r="P5" s="174"/>
      <c r="Q5" s="174"/>
      <c r="R5" s="174"/>
      <c r="S5" s="174"/>
      <c r="T5" s="173"/>
      <c r="U5" s="173"/>
      <c r="V5" s="176"/>
      <c r="X5" s="158" t="str">
        <f>C6</f>
        <v>2. Eficiencia</v>
      </c>
      <c r="Y5" s="162">
        <f>E6</f>
        <v>1</v>
      </c>
      <c r="Z5" s="180" t="str">
        <f t="shared" ref="Z5:Z11" si="1">F5</f>
        <v>1.2 Estándares</v>
      </c>
      <c r="AA5" s="163">
        <f t="shared" si="0"/>
        <v>1</v>
      </c>
      <c r="AB5" s="180"/>
      <c r="AE5" s="180"/>
    </row>
    <row r="6" spans="2:32" ht="24" customHeight="1">
      <c r="B6" s="350"/>
      <c r="C6" s="357" t="str">
        <f>B48</f>
        <v>2. Eficiencia</v>
      </c>
      <c r="D6" s="358"/>
      <c r="E6" s="359">
        <f>AVERAGE(J6:J7)</f>
        <v>1</v>
      </c>
      <c r="F6" s="368" t="str">
        <f>B49</f>
        <v>2.1 Prestación de Servicios</v>
      </c>
      <c r="G6" s="368"/>
      <c r="H6" s="368"/>
      <c r="I6" s="369"/>
      <c r="J6" s="9">
        <f>V50</f>
        <v>1</v>
      </c>
      <c r="K6" s="17"/>
      <c r="L6" s="17"/>
      <c r="M6" s="5"/>
      <c r="N6" s="174"/>
      <c r="O6" s="174"/>
      <c r="P6" s="174"/>
      <c r="Q6" s="174"/>
      <c r="R6" s="174"/>
      <c r="S6" s="174"/>
      <c r="T6" s="69"/>
      <c r="U6" s="69"/>
      <c r="V6" s="70"/>
      <c r="X6" s="158" t="str">
        <f>C8</f>
        <v>3. Pertinencia/Relevancia</v>
      </c>
      <c r="Y6" s="162">
        <f>E8</f>
        <v>1</v>
      </c>
      <c r="Z6" s="180" t="str">
        <f t="shared" si="1"/>
        <v>2.1 Prestación de Servicios</v>
      </c>
      <c r="AA6" s="163">
        <f t="shared" si="0"/>
        <v>1</v>
      </c>
      <c r="AB6" s="180"/>
      <c r="AE6" s="180"/>
    </row>
    <row r="7" spans="2:32" ht="24" customHeight="1">
      <c r="B7" s="350"/>
      <c r="C7" s="357"/>
      <c r="D7" s="358"/>
      <c r="E7" s="360"/>
      <c r="F7" s="368" t="str">
        <f>B76</f>
        <v xml:space="preserve">2.2 Coordinación  </v>
      </c>
      <c r="G7" s="368"/>
      <c r="H7" s="368"/>
      <c r="I7" s="369"/>
      <c r="J7" s="9">
        <f>V77</f>
        <v>1</v>
      </c>
      <c r="K7" s="17"/>
      <c r="L7" s="17"/>
      <c r="M7" s="5"/>
      <c r="N7" s="174"/>
      <c r="O7" s="174"/>
      <c r="P7" s="174"/>
      <c r="Q7" s="174"/>
      <c r="R7" s="174"/>
      <c r="S7" s="174"/>
      <c r="T7" s="69"/>
      <c r="U7" s="69"/>
      <c r="V7" s="70"/>
      <c r="X7" s="158" t="str">
        <f>C10</f>
        <v>4. Sustentabilidad</v>
      </c>
      <c r="Y7" s="162">
        <f>E10</f>
        <v>1</v>
      </c>
      <c r="Z7" s="180" t="str">
        <f t="shared" si="1"/>
        <v xml:space="preserve">2.2 Coordinación  </v>
      </c>
      <c r="AA7" s="163">
        <f t="shared" si="0"/>
        <v>1</v>
      </c>
      <c r="AB7" s="180"/>
      <c r="AE7" s="180"/>
    </row>
    <row r="8" spans="2:32" ht="24" customHeight="1">
      <c r="B8" s="350"/>
      <c r="C8" s="357" t="str">
        <f>B92</f>
        <v>3. Pertinencia/Relevancia</v>
      </c>
      <c r="D8" s="358"/>
      <c r="E8" s="359">
        <f>AVERAGE(J8:J9)</f>
        <v>1</v>
      </c>
      <c r="F8" s="368" t="str">
        <f>B93</f>
        <v>3.1 Constituyentes</v>
      </c>
      <c r="G8" s="368"/>
      <c r="H8" s="368"/>
      <c r="I8" s="369"/>
      <c r="J8" s="9">
        <f>V94</f>
        <v>1</v>
      </c>
      <c r="K8" s="17"/>
      <c r="L8" s="17"/>
      <c r="M8" s="5"/>
      <c r="N8" s="174"/>
      <c r="O8" s="174"/>
      <c r="P8" s="174"/>
      <c r="Q8" s="174"/>
      <c r="R8" s="174"/>
      <c r="S8" s="174"/>
      <c r="T8" s="69"/>
      <c r="U8" s="69"/>
      <c r="V8" s="70"/>
      <c r="Z8" s="180" t="str">
        <f t="shared" si="1"/>
        <v>3.1 Constituyentes</v>
      </c>
      <c r="AA8" s="163">
        <f t="shared" si="0"/>
        <v>1</v>
      </c>
      <c r="AB8" s="180"/>
      <c r="AE8" s="180"/>
    </row>
    <row r="9" spans="2:32" ht="24" customHeight="1">
      <c r="B9" s="350"/>
      <c r="C9" s="357"/>
      <c r="D9" s="358"/>
      <c r="E9" s="360"/>
      <c r="F9" s="368" t="str">
        <f>B113</f>
        <v>3.2 Aprendizaje</v>
      </c>
      <c r="G9" s="368"/>
      <c r="H9" s="368"/>
      <c r="I9" s="369"/>
      <c r="J9" s="9">
        <f>V114</f>
        <v>1</v>
      </c>
      <c r="K9" s="174"/>
      <c r="L9" s="174"/>
      <c r="M9" s="174"/>
      <c r="N9" s="174"/>
      <c r="O9" s="174"/>
      <c r="P9" s="174"/>
      <c r="Q9" s="174"/>
      <c r="R9" s="174"/>
      <c r="S9" s="174"/>
      <c r="T9" s="69"/>
      <c r="U9" s="69"/>
      <c r="V9" s="70"/>
      <c r="Z9" s="180" t="str">
        <f t="shared" si="1"/>
        <v>3.2 Aprendizaje</v>
      </c>
      <c r="AA9" s="163">
        <f t="shared" si="0"/>
        <v>1</v>
      </c>
      <c r="AB9" s="180"/>
      <c r="AE9" s="180"/>
    </row>
    <row r="10" spans="2:32" ht="24" customHeight="1">
      <c r="B10" s="350"/>
      <c r="C10" s="357" t="str">
        <f>B133</f>
        <v>4. Sustentabilidad</v>
      </c>
      <c r="D10" s="358"/>
      <c r="E10" s="359">
        <f>AVERAGE(J10:J11)</f>
        <v>1</v>
      </c>
      <c r="F10" s="368" t="str">
        <f>B134</f>
        <v>4.1 Recursos</v>
      </c>
      <c r="G10" s="368"/>
      <c r="H10" s="368"/>
      <c r="I10" s="369"/>
      <c r="J10" s="9">
        <f>V135</f>
        <v>1</v>
      </c>
      <c r="K10" s="6"/>
      <c r="L10" s="6"/>
      <c r="M10" s="6"/>
      <c r="N10" s="174"/>
      <c r="O10" s="174"/>
      <c r="P10" s="174"/>
      <c r="Q10" s="174"/>
      <c r="R10" s="174"/>
      <c r="S10" s="174"/>
      <c r="T10" s="173"/>
      <c r="U10" s="173"/>
      <c r="V10" s="176"/>
      <c r="Z10" s="180" t="str">
        <f t="shared" si="1"/>
        <v>4.1 Recursos</v>
      </c>
      <c r="AA10" s="163">
        <f t="shared" si="0"/>
        <v>1</v>
      </c>
      <c r="AB10" s="180"/>
      <c r="AE10" s="180"/>
    </row>
    <row r="11" spans="2:32" ht="21.9" customHeight="1" thickBot="1">
      <c r="B11" s="350"/>
      <c r="C11" s="357"/>
      <c r="D11" s="358"/>
      <c r="E11" s="361"/>
      <c r="F11" s="368" t="str">
        <f>B156</f>
        <v>4.2 Administración ambiental</v>
      </c>
      <c r="G11" s="368"/>
      <c r="H11" s="368"/>
      <c r="I11" s="369"/>
      <c r="J11" s="9">
        <f>V157</f>
        <v>1</v>
      </c>
      <c r="K11" s="7"/>
      <c r="L11" s="7"/>
      <c r="M11" s="7"/>
      <c r="N11" s="174"/>
      <c r="O11" s="174"/>
      <c r="P11" s="174"/>
      <c r="Q11" s="174"/>
      <c r="R11" s="174"/>
      <c r="S11" s="174"/>
      <c r="T11" s="173"/>
      <c r="U11" s="173"/>
      <c r="V11" s="176"/>
      <c r="Z11" s="180" t="str">
        <f t="shared" si="1"/>
        <v>4.2 Administración ambiental</v>
      </c>
      <c r="AA11" s="163">
        <f t="shared" si="0"/>
        <v>1</v>
      </c>
      <c r="AB11" s="180"/>
      <c r="AE11" s="180"/>
    </row>
    <row r="12" spans="2:32" ht="44.1" customHeight="1" thickBot="1">
      <c r="B12" s="351"/>
      <c r="C12" s="193"/>
      <c r="D12" s="194" t="s">
        <v>288</v>
      </c>
      <c r="E12" s="195">
        <f>AVERAGE(E4:E11)</f>
        <v>1</v>
      </c>
      <c r="F12" s="174"/>
      <c r="G12" s="8"/>
      <c r="H12" s="174"/>
      <c r="I12" s="174"/>
      <c r="J12" s="4"/>
      <c r="K12" s="174"/>
      <c r="L12" s="174"/>
      <c r="M12" s="174"/>
      <c r="N12" s="174"/>
      <c r="O12" s="174"/>
      <c r="P12" s="174"/>
      <c r="Q12" s="174"/>
      <c r="R12" s="174"/>
      <c r="S12" s="174"/>
      <c r="T12" s="173"/>
      <c r="U12" s="173"/>
      <c r="V12" s="176"/>
      <c r="Z12" s="180"/>
      <c r="AA12" s="180"/>
      <c r="AB12" s="180"/>
      <c r="AE12" s="180"/>
    </row>
    <row r="13" spans="2:32" ht="80.25" customHeight="1" thickBot="1">
      <c r="B13" s="370" t="s">
        <v>120</v>
      </c>
      <c r="C13" s="371"/>
      <c r="D13" s="371"/>
      <c r="E13" s="371"/>
      <c r="F13" s="372" t="s">
        <v>334</v>
      </c>
      <c r="G13" s="372"/>
      <c r="H13" s="372"/>
      <c r="I13" s="372"/>
      <c r="J13" s="372"/>
      <c r="K13" s="372"/>
      <c r="L13" s="372"/>
      <c r="M13" s="372"/>
      <c r="N13" s="372"/>
      <c r="O13" s="372"/>
      <c r="P13" s="372"/>
      <c r="Q13" s="372"/>
      <c r="R13" s="372"/>
      <c r="S13" s="372"/>
      <c r="T13" s="372"/>
      <c r="U13" s="183"/>
      <c r="V13" s="114"/>
      <c r="Z13" s="180"/>
      <c r="AA13" s="180"/>
      <c r="AB13" s="180"/>
      <c r="AE13" s="180"/>
    </row>
    <row r="14" spans="2:32" ht="30" customHeight="1">
      <c r="B14" s="353" t="s">
        <v>121</v>
      </c>
      <c r="C14" s="354"/>
      <c r="D14" s="354"/>
      <c r="E14" s="354"/>
      <c r="F14" s="362" t="s">
        <v>293</v>
      </c>
      <c r="G14" s="362"/>
      <c r="H14" s="362"/>
      <c r="I14" s="362"/>
      <c r="J14" s="362"/>
      <c r="K14" s="362"/>
      <c r="L14" s="362"/>
      <c r="M14" s="362"/>
      <c r="N14" s="362"/>
      <c r="O14" s="362"/>
      <c r="P14" s="362"/>
      <c r="Q14" s="362"/>
      <c r="R14" s="362"/>
      <c r="S14" s="362"/>
      <c r="T14" s="363"/>
      <c r="U14" s="296" t="s">
        <v>122</v>
      </c>
      <c r="V14" s="297"/>
      <c r="W14" s="1"/>
      <c r="X14" s="161"/>
      <c r="Y14" s="161"/>
      <c r="Z14" s="181"/>
      <c r="AA14" s="181"/>
      <c r="AB14" s="181"/>
      <c r="AC14" s="164"/>
      <c r="AD14" s="164"/>
      <c r="AE14" s="181"/>
      <c r="AF14" s="157"/>
    </row>
    <row r="15" spans="2:32" ht="32.1" customHeight="1">
      <c r="B15" s="355"/>
      <c r="C15" s="356"/>
      <c r="D15" s="356"/>
      <c r="E15" s="356"/>
      <c r="F15" s="364"/>
      <c r="G15" s="364"/>
      <c r="H15" s="364"/>
      <c r="I15" s="364"/>
      <c r="J15" s="364"/>
      <c r="K15" s="364"/>
      <c r="L15" s="364"/>
      <c r="M15" s="364"/>
      <c r="N15" s="364"/>
      <c r="O15" s="364"/>
      <c r="P15" s="364"/>
      <c r="Q15" s="364"/>
      <c r="R15" s="364"/>
      <c r="S15" s="364"/>
      <c r="T15" s="365"/>
      <c r="U15" s="117">
        <f>V15</f>
        <v>1</v>
      </c>
      <c r="V15" s="119">
        <f>MAX(M17,M23)</f>
        <v>1</v>
      </c>
      <c r="W15" s="1"/>
      <c r="X15" s="161"/>
      <c r="Y15" s="161"/>
      <c r="Z15" s="181"/>
      <c r="AA15" s="181"/>
      <c r="AB15" s="181"/>
      <c r="AC15" s="164"/>
      <c r="AD15" s="164"/>
      <c r="AE15" s="181"/>
      <c r="AF15" s="157"/>
    </row>
    <row r="16" spans="2:32" ht="27" customHeight="1">
      <c r="B16" s="289" t="s">
        <v>114</v>
      </c>
      <c r="C16" s="290"/>
      <c r="D16" s="290"/>
      <c r="E16" s="290"/>
      <c r="F16" s="290"/>
      <c r="G16" s="16"/>
      <c r="H16" s="292" t="s">
        <v>115</v>
      </c>
      <c r="I16" s="290"/>
      <c r="J16" s="290"/>
      <c r="K16" s="290"/>
      <c r="L16" s="290"/>
      <c r="M16" s="113" t="s">
        <v>123</v>
      </c>
      <c r="N16" s="292" t="s">
        <v>116</v>
      </c>
      <c r="O16" s="290"/>
      <c r="P16" s="290"/>
      <c r="Q16" s="290"/>
      <c r="R16" s="291"/>
      <c r="S16" s="292" t="s">
        <v>117</v>
      </c>
      <c r="T16" s="290"/>
      <c r="U16" s="290"/>
      <c r="V16" s="397"/>
      <c r="W16" s="1"/>
      <c r="X16" s="161"/>
      <c r="Y16" s="161"/>
      <c r="Z16" s="181"/>
      <c r="AA16" s="181"/>
      <c r="AB16" s="181"/>
      <c r="AC16" s="164"/>
      <c r="AD16" s="164"/>
      <c r="AE16" s="181"/>
      <c r="AF16" s="157"/>
    </row>
    <row r="17" spans="2:32" ht="53.1" customHeight="1">
      <c r="B17" s="259" t="s">
        <v>294</v>
      </c>
      <c r="C17" s="249"/>
      <c r="D17" s="249"/>
      <c r="E17" s="249"/>
      <c r="F17" s="329"/>
      <c r="G17" s="330"/>
      <c r="H17" s="246" t="s">
        <v>161</v>
      </c>
      <c r="I17" s="247"/>
      <c r="J17" s="247"/>
      <c r="K17" s="247"/>
      <c r="L17" s="66"/>
      <c r="M17" s="243">
        <f>IF(OR(Y17=1,Y17=2,Y17=3),1,IF(OR(Y17=4,Y17=7,Y17=8,Y17=9),2,IF(OR(Y17=11,Y17=12),3,IF(Y17=13,4,"Indicar el tipo de evidencia"))))</f>
        <v>1</v>
      </c>
      <c r="N17" s="331"/>
      <c r="O17" s="332"/>
      <c r="P17" s="332"/>
      <c r="Q17" s="332"/>
      <c r="R17" s="333"/>
      <c r="S17" s="331"/>
      <c r="T17" s="332"/>
      <c r="U17" s="332"/>
      <c r="V17" s="339"/>
      <c r="W17" s="1"/>
      <c r="X17" s="161"/>
      <c r="Y17" s="221">
        <f>SUM(AB17:AB26)</f>
        <v>1</v>
      </c>
      <c r="Z17" s="181">
        <f>VLOOKUP(H17,RefOPI!C5:D7,2)</f>
        <v>1</v>
      </c>
      <c r="AA17" s="181">
        <f>Z17</f>
        <v>1</v>
      </c>
      <c r="AB17" s="181">
        <f>AA17</f>
        <v>1</v>
      </c>
      <c r="AC17" s="181"/>
      <c r="AD17" s="181"/>
      <c r="AE17" s="181"/>
      <c r="AF17" s="150"/>
    </row>
    <row r="18" spans="2:32" ht="30" customHeight="1">
      <c r="B18" s="342" t="s">
        <v>295</v>
      </c>
      <c r="C18" s="343"/>
      <c r="D18" s="343"/>
      <c r="E18" s="343"/>
      <c r="F18" s="329"/>
      <c r="G18" s="330"/>
      <c r="H18" s="246" t="s">
        <v>124</v>
      </c>
      <c r="I18" s="247"/>
      <c r="J18" s="247"/>
      <c r="K18" s="247"/>
      <c r="L18" s="66"/>
      <c r="M18" s="244"/>
      <c r="N18" s="237"/>
      <c r="O18" s="238"/>
      <c r="P18" s="238"/>
      <c r="Q18" s="238"/>
      <c r="R18" s="239"/>
      <c r="S18" s="237"/>
      <c r="T18" s="238"/>
      <c r="U18" s="238"/>
      <c r="V18" s="340"/>
      <c r="W18" s="1"/>
      <c r="X18" s="161"/>
      <c r="Y18" s="221"/>
      <c r="Z18" s="181">
        <f>VLOOKUP(H18,RefOPI!C10:D12,2)</f>
        <v>0</v>
      </c>
      <c r="AA18" s="181">
        <f>IF(Z18=2,1,0)</f>
        <v>0</v>
      </c>
      <c r="AB18" s="181">
        <f>IF(AB17=1,0,AA18)</f>
        <v>0</v>
      </c>
      <c r="AC18" s="181"/>
      <c r="AD18" s="181"/>
      <c r="AE18" s="181"/>
      <c r="AF18" s="150"/>
    </row>
    <row r="19" spans="2:32" ht="30.9" customHeight="1">
      <c r="B19" s="374" t="s">
        <v>125</v>
      </c>
      <c r="C19" s="373" t="s">
        <v>126</v>
      </c>
      <c r="D19" s="373"/>
      <c r="E19" s="373"/>
      <c r="F19" s="263">
        <f>Z19</f>
        <v>0</v>
      </c>
      <c r="G19" s="264"/>
      <c r="H19" s="246" t="s">
        <v>124</v>
      </c>
      <c r="I19" s="247"/>
      <c r="J19" s="247"/>
      <c r="K19" s="247"/>
      <c r="L19" s="66"/>
      <c r="M19" s="244"/>
      <c r="N19" s="237"/>
      <c r="O19" s="238"/>
      <c r="P19" s="238"/>
      <c r="Q19" s="238"/>
      <c r="R19" s="239"/>
      <c r="S19" s="237"/>
      <c r="T19" s="238"/>
      <c r="U19" s="238"/>
      <c r="V19" s="340"/>
      <c r="W19" s="190"/>
      <c r="X19" s="182"/>
      <c r="Y19" s="221"/>
      <c r="Z19" s="182">
        <f>VLOOKUP(H19,RefOPI!C14:D16,2)</f>
        <v>0</v>
      </c>
      <c r="AA19" s="181">
        <f>IF(Z19=2,1,0)</f>
        <v>0</v>
      </c>
      <c r="AB19" s="220">
        <f>IF(AB18=0,0,IF(AND(AA19=1,AA20=1,AA21=1,AA22=1),1,0))</f>
        <v>0</v>
      </c>
      <c r="AC19" s="181"/>
      <c r="AD19" s="181"/>
      <c r="AE19" s="181"/>
      <c r="AF19" s="150"/>
    </row>
    <row r="20" spans="2:32" ht="23.1" customHeight="1">
      <c r="B20" s="375"/>
      <c r="C20" s="262" t="s">
        <v>127</v>
      </c>
      <c r="D20" s="262"/>
      <c r="E20" s="262"/>
      <c r="F20" s="263">
        <f>Z20</f>
        <v>0</v>
      </c>
      <c r="G20" s="264"/>
      <c r="H20" s="246" t="s">
        <v>124</v>
      </c>
      <c r="I20" s="247"/>
      <c r="J20" s="247"/>
      <c r="K20" s="247"/>
      <c r="L20" s="66"/>
      <c r="M20" s="244"/>
      <c r="N20" s="237"/>
      <c r="O20" s="238"/>
      <c r="P20" s="238"/>
      <c r="Q20" s="238"/>
      <c r="R20" s="239"/>
      <c r="S20" s="237"/>
      <c r="T20" s="238"/>
      <c r="U20" s="238"/>
      <c r="V20" s="340"/>
      <c r="W20" s="190"/>
      <c r="X20" s="182"/>
      <c r="Y20" s="221"/>
      <c r="Z20" s="182">
        <f>VLOOKUP(H20,RefOPI!C18:D20,2)</f>
        <v>0</v>
      </c>
      <c r="AA20" s="181">
        <f>IF(Z20=2,1,0)</f>
        <v>0</v>
      </c>
      <c r="AB20" s="220"/>
      <c r="AC20" s="181"/>
      <c r="AD20" s="181"/>
      <c r="AE20" s="181"/>
      <c r="AF20" s="150"/>
    </row>
    <row r="21" spans="2:32" ht="23.1" customHeight="1">
      <c r="B21" s="375"/>
      <c r="C21" s="262" t="s">
        <v>128</v>
      </c>
      <c r="D21" s="262"/>
      <c r="E21" s="262"/>
      <c r="F21" s="263">
        <f>Z21</f>
        <v>0</v>
      </c>
      <c r="G21" s="264"/>
      <c r="H21" s="246" t="s">
        <v>124</v>
      </c>
      <c r="I21" s="247"/>
      <c r="J21" s="247"/>
      <c r="K21" s="247"/>
      <c r="L21" s="66"/>
      <c r="M21" s="244"/>
      <c r="N21" s="237"/>
      <c r="O21" s="238"/>
      <c r="P21" s="238"/>
      <c r="Q21" s="238"/>
      <c r="R21" s="239"/>
      <c r="S21" s="237"/>
      <c r="T21" s="238"/>
      <c r="U21" s="238"/>
      <c r="V21" s="340"/>
      <c r="W21" s="190"/>
      <c r="X21" s="182"/>
      <c r="Y21" s="221"/>
      <c r="Z21" s="182">
        <f>VLOOKUP(H21,RefOPI!C22:D24,2)</f>
        <v>0</v>
      </c>
      <c r="AA21" s="181">
        <f>IF(Z21=2,1,0)</f>
        <v>0</v>
      </c>
      <c r="AB21" s="220"/>
      <c r="AC21" s="181"/>
      <c r="AD21" s="181"/>
      <c r="AE21" s="181"/>
      <c r="AF21" s="150"/>
    </row>
    <row r="22" spans="2:32" ht="23.1" customHeight="1">
      <c r="B22" s="376"/>
      <c r="C22" s="262" t="s">
        <v>129</v>
      </c>
      <c r="D22" s="262"/>
      <c r="E22" s="262"/>
      <c r="F22" s="263">
        <f>Z22</f>
        <v>0</v>
      </c>
      <c r="G22" s="264"/>
      <c r="H22" s="246" t="s">
        <v>124</v>
      </c>
      <c r="I22" s="247"/>
      <c r="J22" s="247"/>
      <c r="K22" s="247"/>
      <c r="L22" s="66"/>
      <c r="M22" s="244"/>
      <c r="N22" s="237"/>
      <c r="O22" s="238"/>
      <c r="P22" s="238"/>
      <c r="Q22" s="238"/>
      <c r="R22" s="239"/>
      <c r="S22" s="237"/>
      <c r="T22" s="238"/>
      <c r="U22" s="238"/>
      <c r="V22" s="340"/>
      <c r="W22" s="190"/>
      <c r="X22" s="182"/>
      <c r="Y22" s="221"/>
      <c r="Z22" s="182">
        <f>VLOOKUP(H22,RefOPI!C34:D35,2)</f>
        <v>0</v>
      </c>
      <c r="AA22" s="181">
        <f>IF(Z22=2,1,0)</f>
        <v>0</v>
      </c>
      <c r="AB22" s="220"/>
      <c r="AC22" s="181"/>
      <c r="AD22" s="181"/>
      <c r="AE22" s="181"/>
      <c r="AF22" s="150"/>
    </row>
    <row r="23" spans="2:32" ht="62.1" customHeight="1">
      <c r="B23" s="342" t="s">
        <v>296</v>
      </c>
      <c r="C23" s="343"/>
      <c r="D23" s="343"/>
      <c r="E23" s="343"/>
      <c r="F23" s="329"/>
      <c r="G23" s="330"/>
      <c r="H23" s="246" t="s">
        <v>130</v>
      </c>
      <c r="I23" s="247"/>
      <c r="J23" s="247"/>
      <c r="K23" s="247"/>
      <c r="L23" s="66"/>
      <c r="M23" s="244"/>
      <c r="N23" s="237"/>
      <c r="O23" s="238"/>
      <c r="P23" s="238"/>
      <c r="Q23" s="238"/>
      <c r="R23" s="239"/>
      <c r="S23" s="237"/>
      <c r="T23" s="238"/>
      <c r="U23" s="238"/>
      <c r="V23" s="340"/>
      <c r="W23" s="1"/>
      <c r="X23" s="161"/>
      <c r="Y23" s="221"/>
      <c r="Z23" s="181">
        <f>VLOOKUP(H23,RefOPI!C38:D41,2)</f>
        <v>0</v>
      </c>
      <c r="AA23" s="181">
        <f>IF(OR(AB17=1,AB18=0,AB19=0),0,Z23)</f>
        <v>0</v>
      </c>
      <c r="AB23" s="181">
        <f>IF(AB19=0,0,AA23)</f>
        <v>0</v>
      </c>
      <c r="AC23" s="181"/>
      <c r="AD23" s="181"/>
      <c r="AE23" s="181"/>
      <c r="AF23" s="150"/>
    </row>
    <row r="24" spans="2:32" ht="63" customHeight="1">
      <c r="B24" s="315" t="s">
        <v>131</v>
      </c>
      <c r="C24" s="261" t="str">
        <f>VLOOKUP(H23,RefOPI!B43:C46,2)</f>
        <v>No Aplica</v>
      </c>
      <c r="D24" s="261"/>
      <c r="E24" s="261"/>
      <c r="F24" s="263" t="str">
        <f>X24</f>
        <v/>
      </c>
      <c r="G24" s="264"/>
      <c r="H24" s="246" t="s">
        <v>124</v>
      </c>
      <c r="I24" s="247"/>
      <c r="J24" s="247"/>
      <c r="K24" s="247"/>
      <c r="L24" s="66"/>
      <c r="M24" s="244"/>
      <c r="N24" s="237"/>
      <c r="O24" s="238"/>
      <c r="P24" s="238"/>
      <c r="Q24" s="238"/>
      <c r="R24" s="239"/>
      <c r="S24" s="237"/>
      <c r="T24" s="238"/>
      <c r="U24" s="238"/>
      <c r="V24" s="340"/>
      <c r="W24" s="190"/>
      <c r="X24" s="181" t="str">
        <f>IF(C24="No Aplica","",Z24)</f>
        <v/>
      </c>
      <c r="Y24" s="221"/>
      <c r="Z24" s="181">
        <f>VLOOKUP(H24,RefOPI!C34:D35,2)</f>
        <v>0</v>
      </c>
      <c r="AA24" s="181">
        <f>IF(AB23=0,0,Z24)</f>
        <v>0</v>
      </c>
      <c r="AB24" s="236">
        <f>IF(OR(AA24=2,AA25=2),1,0)</f>
        <v>0</v>
      </c>
      <c r="AC24" s="164"/>
      <c r="AD24" s="164"/>
      <c r="AE24" s="182"/>
      <c r="AF24" s="156"/>
    </row>
    <row r="25" spans="2:32" ht="27.9" customHeight="1">
      <c r="B25" s="316"/>
      <c r="C25" s="261" t="str">
        <f>IF(C24="No Aplica",C24,"Otro (indicar el nombre de la evidencia)")</f>
        <v>No Aplica</v>
      </c>
      <c r="D25" s="261"/>
      <c r="E25" s="261"/>
      <c r="F25" s="263" t="str">
        <f>X25</f>
        <v/>
      </c>
      <c r="G25" s="264"/>
      <c r="H25" s="246" t="s">
        <v>124</v>
      </c>
      <c r="I25" s="247"/>
      <c r="J25" s="247"/>
      <c r="K25" s="247"/>
      <c r="L25" s="66"/>
      <c r="M25" s="244"/>
      <c r="N25" s="237"/>
      <c r="O25" s="238"/>
      <c r="P25" s="238"/>
      <c r="Q25" s="238"/>
      <c r="R25" s="239"/>
      <c r="S25" s="237"/>
      <c r="T25" s="238"/>
      <c r="U25" s="238"/>
      <c r="V25" s="340"/>
      <c r="W25" s="190"/>
      <c r="X25" s="181" t="str">
        <f>IF(C24="No Aplica","",Z25)</f>
        <v/>
      </c>
      <c r="Y25" s="221"/>
      <c r="Z25" s="181">
        <f>VLOOKUP(H25,RefOPI!C34:D35,2)</f>
        <v>0</v>
      </c>
      <c r="AA25" s="181">
        <f>IF(AB23=0,0,Z25)</f>
        <v>0</v>
      </c>
      <c r="AB25" s="236"/>
      <c r="AC25" s="164"/>
      <c r="AD25" s="164"/>
      <c r="AE25" s="182"/>
      <c r="AF25" s="156"/>
    </row>
    <row r="26" spans="2:32" ht="63" customHeight="1">
      <c r="B26" s="342" t="s">
        <v>132</v>
      </c>
      <c r="C26" s="343"/>
      <c r="D26" s="343"/>
      <c r="E26" s="343"/>
      <c r="F26" s="329"/>
      <c r="G26" s="330"/>
      <c r="H26" s="246" t="s">
        <v>124</v>
      </c>
      <c r="I26" s="247"/>
      <c r="J26" s="247"/>
      <c r="K26" s="247"/>
      <c r="L26" s="66"/>
      <c r="M26" s="245"/>
      <c r="N26" s="237"/>
      <c r="O26" s="238"/>
      <c r="P26" s="238"/>
      <c r="Q26" s="238"/>
      <c r="R26" s="239"/>
      <c r="S26" s="237"/>
      <c r="T26" s="238"/>
      <c r="U26" s="238"/>
      <c r="V26" s="340"/>
      <c r="W26" s="1"/>
      <c r="X26" s="161">
        <f>IF(Z26=0,0,IF(Z26=3,1,IF(Z26=4,2)))</f>
        <v>0</v>
      </c>
      <c r="Y26" s="221"/>
      <c r="Z26" s="181">
        <f>VLOOKUP(H26,RefOPI!C54:D57,2)</f>
        <v>0</v>
      </c>
      <c r="AA26" s="181">
        <f>Z26</f>
        <v>0</v>
      </c>
      <c r="AB26" s="181">
        <f>IF(AB24=0,0,AA26)</f>
        <v>0</v>
      </c>
      <c r="AC26" s="181"/>
      <c r="AD26" s="181"/>
      <c r="AE26" s="181"/>
      <c r="AF26" s="150"/>
    </row>
    <row r="27" spans="2:32" ht="18.899999999999999" customHeight="1">
      <c r="B27" s="268" t="s">
        <v>118</v>
      </c>
      <c r="C27" s="269"/>
      <c r="D27" s="269"/>
      <c r="E27" s="269"/>
      <c r="F27" s="269"/>
      <c r="G27" s="270"/>
      <c r="H27" s="235" t="s">
        <v>133</v>
      </c>
      <c r="I27" s="235"/>
      <c r="J27" s="235"/>
      <c r="K27" s="235"/>
      <c r="L27" s="235"/>
      <c r="M27" s="235" t="s">
        <v>134</v>
      </c>
      <c r="N27" s="235"/>
      <c r="O27" s="235"/>
      <c r="P27" s="235"/>
      <c r="Q27" s="235" t="s">
        <v>135</v>
      </c>
      <c r="R27" s="235"/>
      <c r="S27" s="235"/>
      <c r="T27" s="235" t="s">
        <v>136</v>
      </c>
      <c r="U27" s="235"/>
      <c r="V27" s="298"/>
      <c r="Z27" s="180"/>
      <c r="AA27" s="180"/>
      <c r="AB27" s="181"/>
      <c r="AC27" s="181"/>
      <c r="AD27" s="181"/>
      <c r="AE27" s="181"/>
      <c r="AF27" s="150"/>
    </row>
    <row r="28" spans="2:32" ht="41.1" customHeight="1">
      <c r="B28" s="395" t="s">
        <v>137</v>
      </c>
      <c r="C28" s="396"/>
      <c r="D28" s="396"/>
      <c r="E28" s="396"/>
      <c r="F28" s="386">
        <f>IF(Z18=0,0,(AVERAGE(Z18,F19,F20,F21)))</f>
        <v>0</v>
      </c>
      <c r="G28" s="387"/>
      <c r="H28" s="271" t="s">
        <v>297</v>
      </c>
      <c r="I28" s="272"/>
      <c r="J28" s="272"/>
      <c r="K28" s="272"/>
      <c r="L28" s="272"/>
      <c r="M28" s="271" t="s">
        <v>298</v>
      </c>
      <c r="N28" s="272"/>
      <c r="O28" s="272"/>
      <c r="P28" s="272"/>
      <c r="Q28" s="393" t="s">
        <v>299</v>
      </c>
      <c r="R28" s="393"/>
      <c r="S28" s="393"/>
      <c r="T28" s="377" t="s">
        <v>300</v>
      </c>
      <c r="U28" s="378"/>
      <c r="V28" s="379"/>
      <c r="Z28" s="180"/>
      <c r="AA28" s="180"/>
      <c r="AB28" s="181"/>
      <c r="AC28" s="181"/>
      <c r="AD28" s="181"/>
      <c r="AE28" s="181"/>
      <c r="AF28" s="150"/>
    </row>
    <row r="29" spans="2:32" ht="66.900000000000006" customHeight="1">
      <c r="B29" s="282" t="str">
        <f>IF(AND(C24="No Aplica",C25="No Aplica"),"",C24)</f>
        <v/>
      </c>
      <c r="C29" s="265"/>
      <c r="D29" s="265"/>
      <c r="E29" s="265"/>
      <c r="F29" s="386" t="str">
        <f>F24</f>
        <v/>
      </c>
      <c r="G29" s="387"/>
      <c r="H29" s="272"/>
      <c r="I29" s="272"/>
      <c r="J29" s="272"/>
      <c r="K29" s="272"/>
      <c r="L29" s="272"/>
      <c r="M29" s="272"/>
      <c r="N29" s="272"/>
      <c r="O29" s="272"/>
      <c r="P29" s="272"/>
      <c r="Q29" s="393"/>
      <c r="R29" s="393"/>
      <c r="S29" s="393"/>
      <c r="T29" s="380"/>
      <c r="U29" s="381"/>
      <c r="V29" s="382"/>
      <c r="Y29" s="165">
        <f>VLOOKUP(H26,RefOPI!B59:C62,2)</f>
        <v>0</v>
      </c>
      <c r="Z29" s="165"/>
      <c r="AA29" s="165"/>
      <c r="AB29" s="165"/>
      <c r="AC29" s="181"/>
      <c r="AD29" s="181"/>
      <c r="AE29" s="181"/>
      <c r="AF29" s="150"/>
    </row>
    <row r="30" spans="2:32" ht="48.9" customHeight="1">
      <c r="B30" s="282" t="str">
        <f>IF(Y29=0,"",Y29)</f>
        <v/>
      </c>
      <c r="C30" s="265"/>
      <c r="D30" s="265"/>
      <c r="E30" s="265"/>
      <c r="F30" s="386" t="str">
        <f>IF(B30="","",2)</f>
        <v/>
      </c>
      <c r="G30" s="387"/>
      <c r="H30" s="272"/>
      <c r="I30" s="272"/>
      <c r="J30" s="272"/>
      <c r="K30" s="272"/>
      <c r="L30" s="272"/>
      <c r="M30" s="272"/>
      <c r="N30" s="272"/>
      <c r="O30" s="272"/>
      <c r="P30" s="272"/>
      <c r="Q30" s="393"/>
      <c r="R30" s="393"/>
      <c r="S30" s="393"/>
      <c r="T30" s="380"/>
      <c r="U30" s="381"/>
      <c r="V30" s="382"/>
      <c r="Z30" s="180"/>
      <c r="AA30" s="180"/>
      <c r="AB30" s="181"/>
      <c r="AC30" s="181"/>
      <c r="AD30" s="181"/>
      <c r="AE30" s="181"/>
      <c r="AF30" s="150"/>
    </row>
    <row r="31" spans="2:32" ht="39" customHeight="1" thickBot="1">
      <c r="B31" s="257"/>
      <c r="C31" s="258"/>
      <c r="D31" s="258"/>
      <c r="E31" s="258"/>
      <c r="F31" s="388"/>
      <c r="G31" s="389"/>
      <c r="H31" s="273"/>
      <c r="I31" s="273"/>
      <c r="J31" s="273"/>
      <c r="K31" s="273"/>
      <c r="L31" s="273"/>
      <c r="M31" s="273"/>
      <c r="N31" s="273"/>
      <c r="O31" s="273"/>
      <c r="P31" s="273"/>
      <c r="Q31" s="394"/>
      <c r="R31" s="394"/>
      <c r="S31" s="394"/>
      <c r="T31" s="383"/>
      <c r="U31" s="384"/>
      <c r="V31" s="385"/>
      <c r="Z31" s="180"/>
      <c r="AA31" s="180"/>
      <c r="AB31" s="180"/>
      <c r="AE31" s="180"/>
    </row>
    <row r="32" spans="2:32" ht="18.899999999999999" customHeight="1" thickBot="1">
      <c r="B32" s="67"/>
      <c r="C32" s="67"/>
      <c r="D32" s="67"/>
      <c r="E32" s="67"/>
      <c r="F32" s="67"/>
      <c r="H32" s="67"/>
      <c r="I32" s="67"/>
      <c r="J32" s="67"/>
      <c r="K32" s="67"/>
      <c r="L32" s="67"/>
      <c r="M32" s="68"/>
      <c r="N32" s="67"/>
      <c r="O32" s="67"/>
      <c r="P32" s="67"/>
      <c r="Q32" s="67"/>
      <c r="R32" s="67"/>
      <c r="S32" s="67"/>
      <c r="T32" s="67"/>
      <c r="U32" s="67"/>
      <c r="V32" s="67"/>
      <c r="Z32" s="180"/>
      <c r="AA32" s="180"/>
      <c r="AB32" s="180"/>
      <c r="AE32" s="180"/>
    </row>
    <row r="33" spans="2:35" ht="30" customHeight="1">
      <c r="B33" s="278" t="s">
        <v>286</v>
      </c>
      <c r="C33" s="279"/>
      <c r="D33" s="279"/>
      <c r="E33" s="279"/>
      <c r="F33" s="231" t="s">
        <v>301</v>
      </c>
      <c r="G33" s="231"/>
      <c r="H33" s="231"/>
      <c r="I33" s="231"/>
      <c r="J33" s="231"/>
      <c r="K33" s="231"/>
      <c r="L33" s="231"/>
      <c r="M33" s="231"/>
      <c r="N33" s="231"/>
      <c r="O33" s="231"/>
      <c r="P33" s="231"/>
      <c r="Q33" s="231"/>
      <c r="R33" s="231"/>
      <c r="S33" s="231"/>
      <c r="T33" s="232"/>
      <c r="U33" s="296" t="s">
        <v>122</v>
      </c>
      <c r="V33" s="297"/>
      <c r="W33" s="175"/>
      <c r="X33" s="181"/>
      <c r="Y33" s="181"/>
      <c r="Z33" s="181"/>
      <c r="AA33" s="181"/>
      <c r="AB33" s="181"/>
      <c r="AC33" s="164"/>
      <c r="AD33" s="164"/>
      <c r="AE33" s="181"/>
      <c r="AF33" s="157"/>
    </row>
    <row r="34" spans="2:35" ht="28.8">
      <c r="B34" s="280"/>
      <c r="C34" s="281"/>
      <c r="D34" s="281"/>
      <c r="E34" s="281"/>
      <c r="F34" s="233"/>
      <c r="G34" s="233"/>
      <c r="H34" s="233"/>
      <c r="I34" s="233"/>
      <c r="J34" s="233"/>
      <c r="K34" s="233"/>
      <c r="L34" s="233"/>
      <c r="M34" s="233"/>
      <c r="N34" s="233"/>
      <c r="O34" s="233"/>
      <c r="P34" s="233"/>
      <c r="Q34" s="233"/>
      <c r="R34" s="233"/>
      <c r="S34" s="233"/>
      <c r="T34" s="234"/>
      <c r="U34" s="117">
        <f>V34</f>
        <v>1</v>
      </c>
      <c r="V34" s="118">
        <f>M36</f>
        <v>1</v>
      </c>
      <c r="W34" s="190"/>
      <c r="X34" s="182"/>
      <c r="Y34" s="182"/>
      <c r="Z34" s="182"/>
      <c r="AA34" s="182"/>
      <c r="AB34" s="182"/>
      <c r="AC34" s="164"/>
      <c r="AD34" s="164"/>
      <c r="AE34" s="182"/>
      <c r="AF34" s="156"/>
    </row>
    <row r="35" spans="2:35" ht="27" customHeight="1">
      <c r="B35" s="338" t="s">
        <v>114</v>
      </c>
      <c r="C35" s="291"/>
      <c r="D35" s="291"/>
      <c r="E35" s="291"/>
      <c r="F35" s="283"/>
      <c r="G35" s="283"/>
      <c r="H35" s="283" t="s">
        <v>115</v>
      </c>
      <c r="I35" s="283"/>
      <c r="J35" s="283"/>
      <c r="K35" s="283"/>
      <c r="L35" s="283"/>
      <c r="M35" s="283"/>
      <c r="N35" s="283" t="s">
        <v>116</v>
      </c>
      <c r="O35" s="283"/>
      <c r="P35" s="283"/>
      <c r="Q35" s="283"/>
      <c r="R35" s="283"/>
      <c r="S35" s="283" t="s">
        <v>117</v>
      </c>
      <c r="T35" s="283"/>
      <c r="U35" s="292"/>
      <c r="V35" s="293"/>
      <c r="W35" s="190"/>
      <c r="X35" s="182"/>
      <c r="Y35" s="182"/>
      <c r="Z35" s="182"/>
      <c r="AA35" s="182"/>
      <c r="AB35" s="182"/>
      <c r="AC35" s="164"/>
      <c r="AD35" s="164"/>
      <c r="AE35" s="182"/>
      <c r="AF35" s="156"/>
      <c r="AH35" s="161" t="e">
        <f>IF(OR(Z36=1,(AND(Z37=1,#REF!=1)),(AND(Z37=1,#REF!=2)),(AND(Z37=2,#REF!=1))),1,"no es nivel1")</f>
        <v>#REF!</v>
      </c>
    </row>
    <row r="36" spans="2:35" ht="65.099999999999994" customHeight="1">
      <c r="B36" s="342" t="s">
        <v>302</v>
      </c>
      <c r="C36" s="343"/>
      <c r="D36" s="343"/>
      <c r="E36" s="343"/>
      <c r="F36" s="366"/>
      <c r="G36" s="367"/>
      <c r="H36" s="246" t="s">
        <v>124</v>
      </c>
      <c r="I36" s="247"/>
      <c r="J36" s="247"/>
      <c r="K36" s="247"/>
      <c r="L36" s="66"/>
      <c r="M36" s="243">
        <f>IF(OR(Y36=1,Y36=2),1,IF(Y36=4,2,IF(OR(Y36=5,Y36=6),3,IF(Y36=7,4,"error"))))</f>
        <v>1</v>
      </c>
      <c r="N36" s="331"/>
      <c r="O36" s="332"/>
      <c r="P36" s="332"/>
      <c r="Q36" s="332"/>
      <c r="R36" s="333"/>
      <c r="S36" s="331"/>
      <c r="T36" s="332"/>
      <c r="U36" s="332"/>
      <c r="V36" s="339"/>
      <c r="W36" s="190"/>
      <c r="X36" s="182">
        <f>IF(Z36=1,2,0)</f>
        <v>0</v>
      </c>
      <c r="Y36" s="221">
        <f>SUM(AC36:AC40)</f>
        <v>2</v>
      </c>
      <c r="Z36" s="181">
        <f>VLOOKUP(H36,RefOPI!C66:D68,2)</f>
        <v>0</v>
      </c>
      <c r="AA36" s="181">
        <f>IF(Z36=2,2,1)</f>
        <v>1</v>
      </c>
      <c r="AB36" s="181">
        <f>AA36</f>
        <v>1</v>
      </c>
      <c r="AC36" s="164">
        <f>AB36</f>
        <v>1</v>
      </c>
      <c r="AD36" s="164"/>
      <c r="AE36" s="181"/>
      <c r="AF36" s="157"/>
      <c r="AG36" s="150" t="s">
        <v>138</v>
      </c>
      <c r="AH36" s="161" t="e">
        <f>IF(OR(Z36=1,Z37=1,#REF!=1),1,"No es 1")</f>
        <v>#REF!</v>
      </c>
      <c r="AI36" s="220"/>
    </row>
    <row r="37" spans="2:35" ht="71.099999999999994" customHeight="1">
      <c r="B37" s="342" t="s">
        <v>303</v>
      </c>
      <c r="C37" s="343"/>
      <c r="D37" s="343"/>
      <c r="E37" s="343"/>
      <c r="F37" s="366"/>
      <c r="G37" s="367"/>
      <c r="H37" s="246" t="s">
        <v>124</v>
      </c>
      <c r="I37" s="247"/>
      <c r="J37" s="247"/>
      <c r="K37" s="247"/>
      <c r="L37" s="66"/>
      <c r="M37" s="244"/>
      <c r="N37" s="237"/>
      <c r="O37" s="238"/>
      <c r="P37" s="238"/>
      <c r="Q37" s="238"/>
      <c r="R37" s="239"/>
      <c r="S37" s="237"/>
      <c r="T37" s="238"/>
      <c r="U37" s="238"/>
      <c r="V37" s="340"/>
      <c r="W37" s="190"/>
      <c r="X37" s="182"/>
      <c r="Y37" s="221"/>
      <c r="Z37" s="181">
        <f>VLOOKUP(H37,RefOPI!C74:D77,2)</f>
        <v>0</v>
      </c>
      <c r="AA37" s="181">
        <f>Z37</f>
        <v>0</v>
      </c>
      <c r="AB37" s="181">
        <f>IF(Z36=0,0,AA37)</f>
        <v>0</v>
      </c>
      <c r="AC37" s="164">
        <f>IF(AB38=0,1,AB37)</f>
        <v>1</v>
      </c>
      <c r="AD37" s="164"/>
      <c r="AE37" s="181"/>
      <c r="AF37" s="157"/>
      <c r="AG37" s="150" t="s">
        <v>135</v>
      </c>
      <c r="AH37" s="181" t="e">
        <f>IF(OR(Z40=3,(AND(Z36=2,Z37=3,#REF!=2,#REF!=3))),3,"No es 3")</f>
        <v>#REF!</v>
      </c>
      <c r="AI37" s="220"/>
    </row>
    <row r="38" spans="2:35" ht="86.1" customHeight="1">
      <c r="B38" s="315" t="s">
        <v>131</v>
      </c>
      <c r="C38" s="261" t="str">
        <f>VLOOKUP(H37,RefOPI!B79:C82,2)</f>
        <v>No Aplica</v>
      </c>
      <c r="D38" s="261"/>
      <c r="E38" s="261"/>
      <c r="F38" s="263" t="str">
        <f>X38</f>
        <v/>
      </c>
      <c r="G38" s="264"/>
      <c r="H38" s="246" t="s">
        <v>124</v>
      </c>
      <c r="I38" s="247"/>
      <c r="J38" s="247"/>
      <c r="K38" s="247"/>
      <c r="L38" s="66"/>
      <c r="M38" s="244"/>
      <c r="N38" s="237"/>
      <c r="O38" s="238"/>
      <c r="P38" s="238"/>
      <c r="Q38" s="238"/>
      <c r="R38" s="239"/>
      <c r="S38" s="237"/>
      <c r="T38" s="238"/>
      <c r="U38" s="238"/>
      <c r="V38" s="340"/>
      <c r="W38" s="190"/>
      <c r="X38" s="181" t="str">
        <f>IF(C38="No Aplica","",Z38)</f>
        <v/>
      </c>
      <c r="Y38" s="221"/>
      <c r="Z38" s="181">
        <f>VLOOKUP(H38,RefOPI!C89:D90,2)</f>
        <v>0</v>
      </c>
      <c r="AA38" s="181">
        <f>IF(Z38=2,Z37,0)</f>
        <v>0</v>
      </c>
      <c r="AB38" s="236">
        <f>IF(AB37=0,0,IF(OR(AA38=3,AA39=3),3,IF(OR(AA38=2,AA39=2),2,IF(OR(AA38=4,AA39=4),4,0))))</f>
        <v>0</v>
      </c>
      <c r="AC38" s="236">
        <f>IF(AB38=0,0,1)</f>
        <v>0</v>
      </c>
      <c r="AD38" s="164"/>
      <c r="AE38" s="182"/>
      <c r="AF38" s="156"/>
      <c r="AI38" s="220"/>
    </row>
    <row r="39" spans="2:35" ht="69" customHeight="1">
      <c r="B39" s="321"/>
      <c r="C39" s="261" t="str">
        <f>VLOOKUP(H37,RefOPI!B84:C87,2)</f>
        <v>No Aplica</v>
      </c>
      <c r="D39" s="261"/>
      <c r="E39" s="261"/>
      <c r="F39" s="263" t="str">
        <f>X39</f>
        <v/>
      </c>
      <c r="G39" s="264"/>
      <c r="H39" s="246" t="s">
        <v>124</v>
      </c>
      <c r="I39" s="247"/>
      <c r="J39" s="247"/>
      <c r="K39" s="247"/>
      <c r="L39" s="66"/>
      <c r="M39" s="244"/>
      <c r="N39" s="237"/>
      <c r="O39" s="238"/>
      <c r="P39" s="238"/>
      <c r="Q39" s="238"/>
      <c r="R39" s="239"/>
      <c r="S39" s="237"/>
      <c r="T39" s="238"/>
      <c r="U39" s="238"/>
      <c r="V39" s="340"/>
      <c r="W39" s="190"/>
      <c r="X39" s="181" t="str">
        <f>IF(C39="No Aplica","",Z39)</f>
        <v/>
      </c>
      <c r="Y39" s="221"/>
      <c r="Z39" s="181">
        <f>VLOOKUP(H39,RefOPI!C89:D90,2)</f>
        <v>0</v>
      </c>
      <c r="AA39" s="181">
        <f>IF(Z39=2,Z37,0)</f>
        <v>0</v>
      </c>
      <c r="AB39" s="236"/>
      <c r="AC39" s="236"/>
      <c r="AD39" s="164"/>
      <c r="AE39" s="182"/>
      <c r="AF39" s="156"/>
      <c r="AI39" s="220"/>
    </row>
    <row r="40" spans="2:35" ht="66.900000000000006" customHeight="1">
      <c r="B40" s="342" t="s">
        <v>304</v>
      </c>
      <c r="C40" s="343"/>
      <c r="D40" s="343"/>
      <c r="E40" s="343"/>
      <c r="F40" s="413"/>
      <c r="G40" s="413"/>
      <c r="H40" s="246" t="s">
        <v>124</v>
      </c>
      <c r="I40" s="247"/>
      <c r="J40" s="247"/>
      <c r="K40" s="247"/>
      <c r="L40" s="66"/>
      <c r="M40" s="245"/>
      <c r="N40" s="237"/>
      <c r="O40" s="238"/>
      <c r="P40" s="238"/>
      <c r="Q40" s="238"/>
      <c r="R40" s="239"/>
      <c r="S40" s="390"/>
      <c r="T40" s="391"/>
      <c r="U40" s="391"/>
      <c r="V40" s="392"/>
      <c r="X40" s="182"/>
      <c r="Y40" s="221"/>
      <c r="Z40" s="181">
        <f>VLOOKUP(H40,RefOPI!C100:D102,2)</f>
        <v>0</v>
      </c>
      <c r="AA40" s="181">
        <f>IF(AB38=0,0,Z40)</f>
        <v>0</v>
      </c>
      <c r="AB40" s="181">
        <f>AA40</f>
        <v>0</v>
      </c>
      <c r="AC40" s="164">
        <f>IF(AC37&lt;4,0,IF(AB40=4,1,AB40))</f>
        <v>0</v>
      </c>
      <c r="AD40" s="164"/>
      <c r="AE40" s="181"/>
      <c r="AF40" s="157"/>
      <c r="AI40" s="220"/>
    </row>
    <row r="41" spans="2:35" ht="18.899999999999999" customHeight="1">
      <c r="B41" s="268" t="s">
        <v>118</v>
      </c>
      <c r="C41" s="269"/>
      <c r="D41" s="269"/>
      <c r="E41" s="269"/>
      <c r="F41" s="269"/>
      <c r="G41" s="270"/>
      <c r="H41" s="235" t="s">
        <v>133</v>
      </c>
      <c r="I41" s="235"/>
      <c r="J41" s="235"/>
      <c r="K41" s="235"/>
      <c r="L41" s="235"/>
      <c r="M41" s="235" t="s">
        <v>134</v>
      </c>
      <c r="N41" s="235"/>
      <c r="O41" s="235"/>
      <c r="P41" s="235"/>
      <c r="Q41" s="235" t="s">
        <v>135</v>
      </c>
      <c r="R41" s="235"/>
      <c r="S41" s="235"/>
      <c r="T41" s="235" t="s">
        <v>136</v>
      </c>
      <c r="U41" s="235"/>
      <c r="V41" s="298"/>
      <c r="Z41" s="180">
        <f>SUM(Z36:Z40)</f>
        <v>0</v>
      </c>
      <c r="AA41" s="180">
        <f>SUM(AA36:AA40)</f>
        <v>1</v>
      </c>
      <c r="AB41" s="180"/>
      <c r="AE41" s="180"/>
    </row>
    <row r="42" spans="2:35" ht="35.1" customHeight="1">
      <c r="B42" s="334" t="s">
        <v>139</v>
      </c>
      <c r="C42" s="335"/>
      <c r="D42" s="335"/>
      <c r="E42" s="335"/>
      <c r="F42" s="336">
        <f>X36</f>
        <v>0</v>
      </c>
      <c r="G42" s="285"/>
      <c r="H42" s="271" t="s">
        <v>305</v>
      </c>
      <c r="I42" s="272"/>
      <c r="J42" s="272"/>
      <c r="K42" s="272"/>
      <c r="L42" s="272"/>
      <c r="M42" s="271" t="s">
        <v>306</v>
      </c>
      <c r="N42" s="272"/>
      <c r="O42" s="272"/>
      <c r="P42" s="272"/>
      <c r="Q42" s="271" t="s">
        <v>307</v>
      </c>
      <c r="R42" s="272"/>
      <c r="S42" s="272"/>
      <c r="T42" s="271" t="s">
        <v>308</v>
      </c>
      <c r="U42" s="272"/>
      <c r="V42" s="294"/>
      <c r="Z42" s="180"/>
      <c r="AA42" s="180"/>
      <c r="AB42" s="180"/>
      <c r="AE42" s="180"/>
    </row>
    <row r="43" spans="2:35" ht="75.900000000000006" customHeight="1">
      <c r="B43" s="334" t="str">
        <f>IF(C38="No Aplica","",C38)</f>
        <v/>
      </c>
      <c r="C43" s="335"/>
      <c r="D43" s="335"/>
      <c r="E43" s="335"/>
      <c r="F43" s="336" t="str">
        <f>F38</f>
        <v/>
      </c>
      <c r="G43" s="285"/>
      <c r="H43" s="272"/>
      <c r="I43" s="272"/>
      <c r="J43" s="272"/>
      <c r="K43" s="272"/>
      <c r="L43" s="272"/>
      <c r="M43" s="272"/>
      <c r="N43" s="272"/>
      <c r="O43" s="272"/>
      <c r="P43" s="272"/>
      <c r="Q43" s="272"/>
      <c r="R43" s="272"/>
      <c r="S43" s="272"/>
      <c r="T43" s="272"/>
      <c r="U43" s="272"/>
      <c r="V43" s="294"/>
      <c r="Z43" s="181" t="str">
        <f>RefOPI!C103</f>
        <v>Minutas de reuniones, reportes, etc. que muestren que la organización está involucrada en esfuerzos nacionales o internacionales para establecer nuevos estándares.</v>
      </c>
      <c r="AA43" s="180"/>
      <c r="AB43" s="180"/>
      <c r="AE43" s="180"/>
    </row>
    <row r="44" spans="2:35" ht="69.900000000000006" customHeight="1">
      <c r="B44" s="334" t="str">
        <f>IF(C39="No Aplica","",C39)</f>
        <v/>
      </c>
      <c r="C44" s="335"/>
      <c r="D44" s="335"/>
      <c r="E44" s="335"/>
      <c r="F44" s="336" t="str">
        <f>F39</f>
        <v/>
      </c>
      <c r="G44" s="285"/>
      <c r="H44" s="272"/>
      <c r="I44" s="272"/>
      <c r="J44" s="272"/>
      <c r="K44" s="272"/>
      <c r="L44" s="272"/>
      <c r="M44" s="272"/>
      <c r="N44" s="272"/>
      <c r="O44" s="272"/>
      <c r="P44" s="272"/>
      <c r="Q44" s="272"/>
      <c r="R44" s="272"/>
      <c r="S44" s="272"/>
      <c r="T44" s="272"/>
      <c r="U44" s="272"/>
      <c r="V44" s="294"/>
      <c r="Z44" s="180"/>
      <c r="AA44" s="180"/>
      <c r="AB44" s="180"/>
      <c r="AE44" s="180"/>
    </row>
    <row r="45" spans="2:35" ht="59.1" customHeight="1" thickBot="1">
      <c r="B45" s="344" t="str">
        <f>IF(Z40=4,Z43,"")</f>
        <v/>
      </c>
      <c r="C45" s="345"/>
      <c r="D45" s="345"/>
      <c r="E45" s="345"/>
      <c r="F45" s="341" t="str">
        <f>IF(Z40=4,2,"")</f>
        <v/>
      </c>
      <c r="G45" s="287"/>
      <c r="H45" s="273"/>
      <c r="I45" s="273"/>
      <c r="J45" s="273"/>
      <c r="K45" s="273"/>
      <c r="L45" s="273"/>
      <c r="M45" s="273"/>
      <c r="N45" s="273"/>
      <c r="O45" s="273"/>
      <c r="P45" s="273"/>
      <c r="Q45" s="273"/>
      <c r="R45" s="273"/>
      <c r="S45" s="273"/>
      <c r="T45" s="273"/>
      <c r="U45" s="273"/>
      <c r="V45" s="295"/>
      <c r="Z45" s="180"/>
      <c r="AA45" s="180"/>
      <c r="AB45" s="180"/>
      <c r="AE45" s="180"/>
    </row>
    <row r="46" spans="2:35" ht="18" customHeight="1">
      <c r="B46" s="112"/>
      <c r="C46" s="67"/>
      <c r="D46" s="67"/>
      <c r="E46" s="67"/>
      <c r="F46" s="67"/>
      <c r="H46" s="67"/>
      <c r="I46" s="67"/>
      <c r="J46" s="67"/>
      <c r="K46" s="67"/>
      <c r="L46" s="67"/>
      <c r="M46" s="68"/>
      <c r="N46" s="67"/>
      <c r="O46" s="67"/>
      <c r="P46" s="67"/>
      <c r="Q46" s="67"/>
      <c r="R46" s="67"/>
      <c r="S46" s="67"/>
      <c r="T46" s="67"/>
      <c r="U46" s="67"/>
      <c r="V46" s="67"/>
      <c r="W46" s="175"/>
      <c r="X46" s="181"/>
      <c r="Y46" s="181"/>
      <c r="Z46" s="181"/>
      <c r="AA46" s="181"/>
      <c r="AB46" s="181"/>
      <c r="AC46" s="164"/>
      <c r="AD46" s="164"/>
      <c r="AE46" s="181"/>
      <c r="AF46" s="157"/>
    </row>
    <row r="47" spans="2:35" ht="18" customHeight="1">
      <c r="B47" s="111"/>
      <c r="C47" s="67"/>
      <c r="D47" s="67"/>
      <c r="E47" s="67"/>
      <c r="F47" s="67"/>
      <c r="H47" s="67"/>
      <c r="I47" s="67"/>
      <c r="J47" s="67"/>
      <c r="K47" s="67"/>
      <c r="L47" s="67"/>
      <c r="M47" s="68"/>
      <c r="N47" s="67"/>
      <c r="O47" s="67"/>
      <c r="P47" s="67"/>
      <c r="Q47" s="67"/>
      <c r="R47" s="67"/>
      <c r="S47" s="67"/>
      <c r="T47" s="67"/>
      <c r="U47" s="67"/>
      <c r="V47" s="67"/>
      <c r="W47" s="175"/>
      <c r="X47" s="181"/>
      <c r="Y47" s="181"/>
      <c r="Z47" s="181"/>
      <c r="AA47" s="181"/>
      <c r="AB47" s="181"/>
      <c r="AC47" s="164"/>
      <c r="AD47" s="164"/>
      <c r="AE47" s="181"/>
      <c r="AF47" s="157"/>
    </row>
    <row r="48" spans="2:35" ht="44.1" customHeight="1" thickBot="1">
      <c r="B48" s="370" t="s">
        <v>140</v>
      </c>
      <c r="C48" s="371"/>
      <c r="D48" s="371"/>
      <c r="E48" s="371"/>
      <c r="F48" s="371"/>
      <c r="G48" s="371"/>
      <c r="H48" s="276" t="s">
        <v>309</v>
      </c>
      <c r="I48" s="276"/>
      <c r="J48" s="276"/>
      <c r="K48" s="276"/>
      <c r="L48" s="276"/>
      <c r="M48" s="276"/>
      <c r="N48" s="276"/>
      <c r="O48" s="276"/>
      <c r="P48" s="276"/>
      <c r="Q48" s="276"/>
      <c r="R48" s="276"/>
      <c r="S48" s="276"/>
      <c r="T48" s="276"/>
      <c r="U48" s="276"/>
      <c r="V48" s="277"/>
      <c r="Z48" s="180"/>
      <c r="AA48" s="180"/>
      <c r="AB48" s="180"/>
      <c r="AE48" s="180"/>
    </row>
    <row r="49" spans="2:32" ht="30" customHeight="1">
      <c r="B49" s="278" t="s">
        <v>141</v>
      </c>
      <c r="C49" s="279"/>
      <c r="D49" s="279"/>
      <c r="E49" s="279"/>
      <c r="F49" s="231" t="s">
        <v>310</v>
      </c>
      <c r="G49" s="231"/>
      <c r="H49" s="231"/>
      <c r="I49" s="231"/>
      <c r="J49" s="231"/>
      <c r="K49" s="231"/>
      <c r="L49" s="231"/>
      <c r="M49" s="231"/>
      <c r="N49" s="231"/>
      <c r="O49" s="231"/>
      <c r="P49" s="231"/>
      <c r="Q49" s="231"/>
      <c r="R49" s="231"/>
      <c r="S49" s="231"/>
      <c r="T49" s="232"/>
      <c r="U49" s="296" t="s">
        <v>122</v>
      </c>
      <c r="V49" s="297"/>
      <c r="W49" s="190"/>
      <c r="X49" s="182"/>
      <c r="Y49" s="182"/>
      <c r="Z49" s="182"/>
      <c r="AA49" s="182"/>
      <c r="AB49" s="182"/>
      <c r="AC49" s="164"/>
      <c r="AD49" s="164"/>
      <c r="AE49" s="182"/>
      <c r="AF49" s="156"/>
    </row>
    <row r="50" spans="2:32" ht="23.1" customHeight="1">
      <c r="B50" s="280"/>
      <c r="C50" s="281"/>
      <c r="D50" s="281"/>
      <c r="E50" s="281"/>
      <c r="F50" s="233"/>
      <c r="G50" s="233"/>
      <c r="H50" s="233"/>
      <c r="I50" s="233"/>
      <c r="J50" s="233"/>
      <c r="K50" s="233"/>
      <c r="L50" s="233"/>
      <c r="M50" s="233"/>
      <c r="N50" s="233"/>
      <c r="O50" s="233"/>
      <c r="P50" s="233"/>
      <c r="Q50" s="233"/>
      <c r="R50" s="233"/>
      <c r="S50" s="233"/>
      <c r="T50" s="234"/>
      <c r="U50" s="117">
        <f>V50</f>
        <v>1</v>
      </c>
      <c r="V50" s="119">
        <f>M52</f>
        <v>1</v>
      </c>
      <c r="W50" s="190"/>
      <c r="X50" s="182"/>
      <c r="Y50" s="182"/>
      <c r="Z50" s="182"/>
      <c r="AA50" s="182"/>
      <c r="AB50" s="182"/>
      <c r="AC50" s="164"/>
      <c r="AD50" s="164"/>
      <c r="AE50" s="182"/>
      <c r="AF50" s="156"/>
    </row>
    <row r="51" spans="2:32" ht="27" customHeight="1">
      <c r="B51" s="338" t="s">
        <v>114</v>
      </c>
      <c r="C51" s="291"/>
      <c r="D51" s="291"/>
      <c r="E51" s="291"/>
      <c r="F51" s="283"/>
      <c r="G51" s="283"/>
      <c r="H51" s="283" t="s">
        <v>115</v>
      </c>
      <c r="I51" s="283"/>
      <c r="J51" s="283"/>
      <c r="K51" s="283"/>
      <c r="L51" s="283"/>
      <c r="M51" s="283"/>
      <c r="N51" s="283" t="s">
        <v>116</v>
      </c>
      <c r="O51" s="283"/>
      <c r="P51" s="283"/>
      <c r="Q51" s="283"/>
      <c r="R51" s="283"/>
      <c r="S51" s="283" t="s">
        <v>117</v>
      </c>
      <c r="T51" s="283"/>
      <c r="U51" s="292"/>
      <c r="V51" s="293"/>
      <c r="W51" s="190"/>
      <c r="X51" s="182"/>
      <c r="Y51" s="182"/>
      <c r="Z51" s="182"/>
      <c r="AA51" s="182"/>
      <c r="AB51" s="182"/>
      <c r="AC51" s="164"/>
      <c r="AD51" s="164"/>
      <c r="AE51" s="182"/>
      <c r="AF51" s="156"/>
    </row>
    <row r="52" spans="2:32" ht="75.900000000000006" customHeight="1">
      <c r="B52" s="259" t="s">
        <v>311</v>
      </c>
      <c r="C52" s="249"/>
      <c r="D52" s="249"/>
      <c r="E52" s="249"/>
      <c r="F52" s="250"/>
      <c r="G52" s="251"/>
      <c r="H52" s="246" t="s">
        <v>124</v>
      </c>
      <c r="I52" s="247"/>
      <c r="J52" s="247"/>
      <c r="K52" s="247"/>
      <c r="L52" s="66"/>
      <c r="M52" s="243">
        <f>IF(Y52&lt;6,1,IF(AND(Y52=13,AC66=0),2,IF(AND(Y52=14,AC67=0),2,IF(OR(Y52=13,Y52=14),3,IF(Y52=15,4,2)))))</f>
        <v>1</v>
      </c>
      <c r="N52" s="331"/>
      <c r="O52" s="332"/>
      <c r="P52" s="332"/>
      <c r="Q52" s="332"/>
      <c r="R52" s="333"/>
      <c r="S52" s="301"/>
      <c r="T52" s="302"/>
      <c r="U52" s="302"/>
      <c r="V52" s="303"/>
      <c r="W52" s="190"/>
      <c r="X52" s="182"/>
      <c r="Y52" s="221">
        <f>SUM(AC52:AC68)</f>
        <v>1</v>
      </c>
      <c r="Z52" s="181">
        <f>VLOOKUP(H52,RefOPI!G5:H7,2)</f>
        <v>1</v>
      </c>
      <c r="AA52" s="181">
        <f>Z52</f>
        <v>1</v>
      </c>
      <c r="AB52" s="182">
        <f>AA52</f>
        <v>1</v>
      </c>
      <c r="AC52" s="182">
        <f>AB52</f>
        <v>1</v>
      </c>
      <c r="AD52" s="164"/>
      <c r="AE52" s="182"/>
      <c r="AF52" s="156"/>
    </row>
    <row r="53" spans="2:32" ht="29.1" customHeight="1">
      <c r="B53" s="248" t="s">
        <v>142</v>
      </c>
      <c r="C53" s="249"/>
      <c r="D53" s="249"/>
      <c r="E53" s="249"/>
      <c r="F53" s="250"/>
      <c r="G53" s="251"/>
      <c r="H53" s="246"/>
      <c r="I53" s="247"/>
      <c r="J53" s="247"/>
      <c r="K53" s="247"/>
      <c r="L53" s="66"/>
      <c r="M53" s="244"/>
      <c r="N53" s="237"/>
      <c r="O53" s="238"/>
      <c r="P53" s="238"/>
      <c r="Q53" s="238"/>
      <c r="R53" s="239"/>
      <c r="S53" s="304"/>
      <c r="T53" s="305"/>
      <c r="U53" s="305"/>
      <c r="V53" s="306"/>
      <c r="W53" s="190"/>
      <c r="X53" s="182"/>
      <c r="Y53" s="221"/>
      <c r="Z53" s="181"/>
      <c r="AA53" s="220">
        <f>IF(AND(Z54=2,Z55=2,Z56=2,Z57=2,Z58=2,Z59=2,Z60=2),1,0)</f>
        <v>0</v>
      </c>
      <c r="AB53" s="220">
        <f>AA53</f>
        <v>0</v>
      </c>
      <c r="AC53" s="220">
        <f>AB53</f>
        <v>0</v>
      </c>
      <c r="AD53" s="164"/>
      <c r="AE53" s="182"/>
      <c r="AF53" s="156"/>
    </row>
    <row r="54" spans="2:32" ht="21.9" customHeight="1">
      <c r="B54" s="315" t="s">
        <v>143</v>
      </c>
      <c r="C54" s="260" t="s">
        <v>144</v>
      </c>
      <c r="D54" s="260"/>
      <c r="E54" s="260"/>
      <c r="F54" s="263">
        <f t="shared" ref="F54:F60" si="2">Z54</f>
        <v>0</v>
      </c>
      <c r="G54" s="264"/>
      <c r="H54" s="246" t="s">
        <v>124</v>
      </c>
      <c r="I54" s="247"/>
      <c r="J54" s="247"/>
      <c r="K54" s="247"/>
      <c r="L54" s="66"/>
      <c r="M54" s="244"/>
      <c r="N54" s="237"/>
      <c r="O54" s="238"/>
      <c r="P54" s="238"/>
      <c r="Q54" s="238"/>
      <c r="R54" s="239"/>
      <c r="S54" s="304"/>
      <c r="T54" s="305"/>
      <c r="U54" s="305"/>
      <c r="V54" s="306"/>
      <c r="W54" s="190"/>
      <c r="X54" s="182"/>
      <c r="Y54" s="221"/>
      <c r="Z54" s="181">
        <f>VLOOKUP(H54,RefOPI!G10:H11,2)</f>
        <v>0</v>
      </c>
      <c r="AA54" s="220"/>
      <c r="AB54" s="220"/>
      <c r="AC54" s="220"/>
      <c r="AD54" s="164"/>
      <c r="AE54" s="182"/>
      <c r="AF54" s="156"/>
    </row>
    <row r="55" spans="2:32" ht="21.9" customHeight="1">
      <c r="B55" s="321"/>
      <c r="C55" s="260" t="s">
        <v>145</v>
      </c>
      <c r="D55" s="260"/>
      <c r="E55" s="260"/>
      <c r="F55" s="263">
        <f t="shared" si="2"/>
        <v>0</v>
      </c>
      <c r="G55" s="264"/>
      <c r="H55" s="246" t="s">
        <v>124</v>
      </c>
      <c r="I55" s="247"/>
      <c r="J55" s="247"/>
      <c r="K55" s="247"/>
      <c r="L55" s="66"/>
      <c r="M55" s="244"/>
      <c r="N55" s="237"/>
      <c r="O55" s="238"/>
      <c r="P55" s="238"/>
      <c r="Q55" s="238"/>
      <c r="R55" s="239"/>
      <c r="S55" s="304"/>
      <c r="T55" s="305"/>
      <c r="U55" s="305"/>
      <c r="V55" s="306"/>
      <c r="W55" s="190"/>
      <c r="X55" s="182"/>
      <c r="Y55" s="221"/>
      <c r="Z55" s="181">
        <f>VLOOKUP(H55,RefOPI!G10:H11,2)</f>
        <v>0</v>
      </c>
      <c r="AA55" s="220"/>
      <c r="AB55" s="220"/>
      <c r="AC55" s="220"/>
      <c r="AD55" s="164"/>
      <c r="AE55" s="182"/>
      <c r="AF55" s="156"/>
    </row>
    <row r="56" spans="2:32" ht="21.9" customHeight="1">
      <c r="B56" s="321"/>
      <c r="C56" s="260" t="s">
        <v>146</v>
      </c>
      <c r="D56" s="260"/>
      <c r="E56" s="260"/>
      <c r="F56" s="263">
        <f t="shared" si="2"/>
        <v>0</v>
      </c>
      <c r="G56" s="264"/>
      <c r="H56" s="246" t="s">
        <v>124</v>
      </c>
      <c r="I56" s="247"/>
      <c r="J56" s="247"/>
      <c r="K56" s="247"/>
      <c r="L56" s="66"/>
      <c r="M56" s="244"/>
      <c r="N56" s="237"/>
      <c r="O56" s="238"/>
      <c r="P56" s="238"/>
      <c r="Q56" s="238"/>
      <c r="R56" s="239"/>
      <c r="S56" s="304"/>
      <c r="T56" s="305"/>
      <c r="U56" s="305"/>
      <c r="V56" s="306"/>
      <c r="W56" s="190"/>
      <c r="X56" s="182"/>
      <c r="Y56" s="221"/>
      <c r="Z56" s="181">
        <f>VLOOKUP(H56,RefOPI!G10:H11,2)</f>
        <v>0</v>
      </c>
      <c r="AA56" s="220"/>
      <c r="AB56" s="220"/>
      <c r="AC56" s="220"/>
      <c r="AD56" s="164"/>
      <c r="AE56" s="182"/>
      <c r="AF56" s="156"/>
    </row>
    <row r="57" spans="2:32" ht="21.9" customHeight="1">
      <c r="B57" s="321"/>
      <c r="C57" s="260" t="s">
        <v>147</v>
      </c>
      <c r="D57" s="260"/>
      <c r="E57" s="260"/>
      <c r="F57" s="263">
        <f t="shared" si="2"/>
        <v>2</v>
      </c>
      <c r="G57" s="264"/>
      <c r="H57" s="246" t="s">
        <v>171</v>
      </c>
      <c r="I57" s="247"/>
      <c r="J57" s="247"/>
      <c r="K57" s="247"/>
      <c r="L57" s="66"/>
      <c r="M57" s="244"/>
      <c r="N57" s="237"/>
      <c r="O57" s="238"/>
      <c r="P57" s="238"/>
      <c r="Q57" s="238"/>
      <c r="R57" s="239"/>
      <c r="S57" s="304"/>
      <c r="T57" s="305"/>
      <c r="U57" s="305"/>
      <c r="V57" s="306"/>
      <c r="W57" s="190"/>
      <c r="X57" s="182"/>
      <c r="Y57" s="221"/>
      <c r="Z57" s="181">
        <f>VLOOKUP(H57,RefOPI!G10:H11,2)</f>
        <v>2</v>
      </c>
      <c r="AA57" s="220"/>
      <c r="AB57" s="220"/>
      <c r="AC57" s="220"/>
      <c r="AD57" s="164"/>
      <c r="AE57" s="182"/>
      <c r="AF57" s="156"/>
    </row>
    <row r="58" spans="2:32" ht="21.9" customHeight="1">
      <c r="B58" s="321"/>
      <c r="C58" s="260" t="s">
        <v>148</v>
      </c>
      <c r="D58" s="260"/>
      <c r="E58" s="260"/>
      <c r="F58" s="263">
        <f t="shared" si="2"/>
        <v>0</v>
      </c>
      <c r="G58" s="264"/>
      <c r="H58" s="246" t="s">
        <v>124</v>
      </c>
      <c r="I58" s="247"/>
      <c r="J58" s="247"/>
      <c r="K58" s="247"/>
      <c r="L58" s="66"/>
      <c r="M58" s="244"/>
      <c r="N58" s="237"/>
      <c r="O58" s="238"/>
      <c r="P58" s="238"/>
      <c r="Q58" s="238"/>
      <c r="R58" s="239"/>
      <c r="S58" s="304"/>
      <c r="T58" s="305"/>
      <c r="U58" s="305"/>
      <c r="V58" s="306"/>
      <c r="W58" s="190"/>
      <c r="X58" s="182"/>
      <c r="Y58" s="221"/>
      <c r="Z58" s="181">
        <f>VLOOKUP(H58,RefOPI!G10:H11,2)</f>
        <v>0</v>
      </c>
      <c r="AA58" s="220"/>
      <c r="AB58" s="220"/>
      <c r="AC58" s="220"/>
      <c r="AD58" s="164"/>
      <c r="AE58" s="182"/>
      <c r="AF58" s="156"/>
    </row>
    <row r="59" spans="2:32" ht="21.9" customHeight="1">
      <c r="B59" s="321"/>
      <c r="C59" s="260" t="s">
        <v>149</v>
      </c>
      <c r="D59" s="260"/>
      <c r="E59" s="260"/>
      <c r="F59" s="263">
        <f t="shared" si="2"/>
        <v>0</v>
      </c>
      <c r="G59" s="264"/>
      <c r="H59" s="246" t="s">
        <v>124</v>
      </c>
      <c r="I59" s="247"/>
      <c r="J59" s="247"/>
      <c r="K59" s="247"/>
      <c r="L59" s="66"/>
      <c r="M59" s="244"/>
      <c r="N59" s="237"/>
      <c r="O59" s="238"/>
      <c r="P59" s="238"/>
      <c r="Q59" s="238"/>
      <c r="R59" s="239"/>
      <c r="S59" s="304"/>
      <c r="T59" s="305"/>
      <c r="U59" s="305"/>
      <c r="V59" s="306"/>
      <c r="W59" s="190"/>
      <c r="X59" s="182"/>
      <c r="Y59" s="221"/>
      <c r="Z59" s="181">
        <f>VLOOKUP(H59,RefOPI!G10:H11,2)</f>
        <v>0</v>
      </c>
      <c r="AA59" s="220"/>
      <c r="AB59" s="220"/>
      <c r="AC59" s="220"/>
      <c r="AD59" s="164"/>
      <c r="AE59" s="182"/>
      <c r="AF59" s="156"/>
    </row>
    <row r="60" spans="2:32" ht="21.9" customHeight="1">
      <c r="B60" s="316"/>
      <c r="C60" s="260" t="s">
        <v>150</v>
      </c>
      <c r="D60" s="260"/>
      <c r="E60" s="260"/>
      <c r="F60" s="263">
        <f t="shared" si="2"/>
        <v>0</v>
      </c>
      <c r="G60" s="264"/>
      <c r="H60" s="246" t="s">
        <v>124</v>
      </c>
      <c r="I60" s="247"/>
      <c r="J60" s="247"/>
      <c r="K60" s="247"/>
      <c r="L60" s="66"/>
      <c r="M60" s="244"/>
      <c r="N60" s="237"/>
      <c r="O60" s="238"/>
      <c r="P60" s="238"/>
      <c r="Q60" s="238"/>
      <c r="R60" s="239"/>
      <c r="S60" s="304"/>
      <c r="T60" s="305"/>
      <c r="U60" s="305"/>
      <c r="V60" s="306"/>
      <c r="W60" s="190"/>
      <c r="X60" s="182"/>
      <c r="Y60" s="221"/>
      <c r="Z60" s="181">
        <f>VLOOKUP(H60,RefOPI!G10:H11,2)</f>
        <v>0</v>
      </c>
      <c r="AA60" s="220"/>
      <c r="AB60" s="220"/>
      <c r="AC60" s="220"/>
      <c r="AD60" s="164"/>
      <c r="AE60" s="182"/>
      <c r="AF60" s="156"/>
    </row>
    <row r="61" spans="2:32" ht="65.099999999999994" customHeight="1">
      <c r="B61" s="259" t="s">
        <v>312</v>
      </c>
      <c r="C61" s="249"/>
      <c r="D61" s="249"/>
      <c r="E61" s="249"/>
      <c r="F61" s="250"/>
      <c r="G61" s="251"/>
      <c r="H61" s="246" t="s">
        <v>124</v>
      </c>
      <c r="I61" s="247"/>
      <c r="J61" s="247"/>
      <c r="K61" s="247"/>
      <c r="L61" s="66"/>
      <c r="M61" s="244"/>
      <c r="N61" s="237"/>
      <c r="O61" s="238"/>
      <c r="P61" s="238"/>
      <c r="Q61" s="238"/>
      <c r="R61" s="239"/>
      <c r="S61" s="304"/>
      <c r="T61" s="305"/>
      <c r="U61" s="305"/>
      <c r="V61" s="306"/>
      <c r="W61" s="190"/>
      <c r="X61" s="182"/>
      <c r="Y61" s="221"/>
      <c r="Z61" s="181">
        <f>VLOOKUP(H61,RefOPI!G14:H18,2)</f>
        <v>0</v>
      </c>
      <c r="AA61" s="181">
        <f>IF(AA53=0,0,Z61)</f>
        <v>0</v>
      </c>
      <c r="AB61" s="182">
        <f>AA61</f>
        <v>0</v>
      </c>
      <c r="AC61" s="182">
        <f>IF(AC52=1,0,AB61)</f>
        <v>0</v>
      </c>
      <c r="AD61" s="164"/>
      <c r="AE61" s="182"/>
      <c r="AF61" s="156"/>
    </row>
    <row r="62" spans="2:32" ht="68.099999999999994" customHeight="1">
      <c r="B62" s="191" t="s">
        <v>131</v>
      </c>
      <c r="C62" s="261" t="str">
        <f>VLOOKUP(H61,RefOPI!F20:G24,2)</f>
        <v>No Aplica</v>
      </c>
      <c r="D62" s="261"/>
      <c r="E62" s="261"/>
      <c r="F62" s="263" t="str">
        <f>X62</f>
        <v/>
      </c>
      <c r="G62" s="264"/>
      <c r="H62" s="246" t="s">
        <v>124</v>
      </c>
      <c r="I62" s="247"/>
      <c r="J62" s="247"/>
      <c r="K62" s="247"/>
      <c r="L62" s="66"/>
      <c r="M62" s="244"/>
      <c r="N62" s="237"/>
      <c r="O62" s="238"/>
      <c r="P62" s="238"/>
      <c r="Q62" s="238"/>
      <c r="R62" s="239"/>
      <c r="S62" s="304"/>
      <c r="T62" s="305"/>
      <c r="U62" s="305"/>
      <c r="V62" s="306"/>
      <c r="W62" s="190"/>
      <c r="X62" s="181" t="str">
        <f>IF(C62="No Aplica","",Z62)</f>
        <v/>
      </c>
      <c r="Y62" s="221"/>
      <c r="Z62" s="181">
        <f>VLOOKUP(H62,RefOPI!G26:H27,2)</f>
        <v>0</v>
      </c>
      <c r="AA62" s="181">
        <f>IF(OR(AB61=0,Z62=0),0,1)</f>
        <v>0</v>
      </c>
      <c r="AB62" s="180">
        <f>IF(AA62=1,1,0)</f>
        <v>0</v>
      </c>
      <c r="AC62" s="180">
        <f>IF(AC61=0,0,AB62)</f>
        <v>0</v>
      </c>
      <c r="AD62" s="164"/>
      <c r="AE62" s="182"/>
      <c r="AF62" s="156"/>
    </row>
    <row r="63" spans="2:32" ht="51" customHeight="1">
      <c r="B63" s="259" t="s">
        <v>313</v>
      </c>
      <c r="C63" s="249"/>
      <c r="D63" s="249"/>
      <c r="E63" s="249"/>
      <c r="F63" s="250"/>
      <c r="G63" s="251"/>
      <c r="H63" s="246" t="s">
        <v>124</v>
      </c>
      <c r="I63" s="247"/>
      <c r="J63" s="247"/>
      <c r="K63" s="247"/>
      <c r="L63" s="66"/>
      <c r="M63" s="244"/>
      <c r="N63" s="237"/>
      <c r="O63" s="238"/>
      <c r="P63" s="238"/>
      <c r="Q63" s="238"/>
      <c r="R63" s="239"/>
      <c r="S63" s="304"/>
      <c r="T63" s="305"/>
      <c r="U63" s="305"/>
      <c r="V63" s="306"/>
      <c r="Y63" s="221"/>
      <c r="Z63" s="181">
        <f>VLOOKUP(H63,RefOPI!G29:H31,2)</f>
        <v>0</v>
      </c>
      <c r="AA63" s="181">
        <f>Z63</f>
        <v>0</v>
      </c>
      <c r="AB63" s="180">
        <f>IF(AB61=0,0,AA63)</f>
        <v>0</v>
      </c>
      <c r="AC63" s="180">
        <f>IF(AC61&lt;3,0,IF(AC62=0,0,AB63))</f>
        <v>0</v>
      </c>
      <c r="AE63" s="180"/>
    </row>
    <row r="64" spans="2:32" ht="38.1" customHeight="1">
      <c r="B64" s="315" t="s">
        <v>131</v>
      </c>
      <c r="C64" s="261" t="str">
        <f>VLOOKUP(H63,RefOPI!F34:G35,2)</f>
        <v>No Aplica</v>
      </c>
      <c r="D64" s="261"/>
      <c r="E64" s="261"/>
      <c r="F64" s="263" t="str">
        <f>X64</f>
        <v/>
      </c>
      <c r="G64" s="264"/>
      <c r="H64" s="246" t="s">
        <v>124</v>
      </c>
      <c r="I64" s="247"/>
      <c r="J64" s="247"/>
      <c r="K64" s="247"/>
      <c r="L64" s="66"/>
      <c r="M64" s="244"/>
      <c r="N64" s="237"/>
      <c r="O64" s="238"/>
      <c r="P64" s="238"/>
      <c r="Q64" s="238"/>
      <c r="R64" s="239"/>
      <c r="S64" s="304"/>
      <c r="T64" s="305"/>
      <c r="U64" s="305"/>
      <c r="V64" s="306"/>
      <c r="W64" s="190"/>
      <c r="X64" s="181" t="str">
        <f>IF(C64="No Aplica","",Z64)</f>
        <v/>
      </c>
      <c r="Y64" s="221"/>
      <c r="Z64" s="181">
        <f>VLOOKUP(H64,RefOPI!G53:H54,2)</f>
        <v>0</v>
      </c>
      <c r="AA64" s="181">
        <f>Z64</f>
        <v>0</v>
      </c>
      <c r="AB64" s="236">
        <f>IF(AB63=0,0,(MAX(AA64:AA65)))</f>
        <v>0</v>
      </c>
      <c r="AC64" s="236">
        <f>IF(AC63=0,0,AB64)</f>
        <v>0</v>
      </c>
      <c r="AD64" s="164"/>
      <c r="AE64" s="182"/>
      <c r="AF64" s="156"/>
    </row>
    <row r="65" spans="2:47" ht="44.1" customHeight="1">
      <c r="B65" s="321"/>
      <c r="C65" s="337" t="str">
        <f>VLOOKUP(H63,RefOPI!F38:G39,2)</f>
        <v>No Aplica</v>
      </c>
      <c r="D65" s="337"/>
      <c r="E65" s="337"/>
      <c r="F65" s="263" t="str">
        <f>X65</f>
        <v/>
      </c>
      <c r="G65" s="264"/>
      <c r="H65" s="246" t="s">
        <v>124</v>
      </c>
      <c r="I65" s="247"/>
      <c r="J65" s="247"/>
      <c r="K65" s="247"/>
      <c r="L65" s="66"/>
      <c r="M65" s="244"/>
      <c r="N65" s="237"/>
      <c r="O65" s="238"/>
      <c r="P65" s="238"/>
      <c r="Q65" s="238"/>
      <c r="R65" s="239"/>
      <c r="S65" s="304"/>
      <c r="T65" s="305"/>
      <c r="U65" s="305"/>
      <c r="V65" s="306"/>
      <c r="W65" s="190"/>
      <c r="X65" s="181" t="str">
        <f>IF(C65="No Aplica","",Z65)</f>
        <v/>
      </c>
      <c r="Y65" s="221"/>
      <c r="Z65" s="181">
        <f>VLOOKUP(H65,RefOPI!G56:H57,2)</f>
        <v>0</v>
      </c>
      <c r="AA65" s="181">
        <f>IF(Z65=0,0,IF(Z61=3,3,Z65))</f>
        <v>0</v>
      </c>
      <c r="AB65" s="236"/>
      <c r="AC65" s="236"/>
      <c r="AD65" s="164"/>
      <c r="AE65" s="182"/>
      <c r="AF65" s="156"/>
    </row>
    <row r="66" spans="2:47" s="65" customFormat="1" ht="39.9" customHeight="1">
      <c r="B66" s="342" t="s">
        <v>314</v>
      </c>
      <c r="C66" s="343"/>
      <c r="D66" s="343"/>
      <c r="E66" s="343"/>
      <c r="F66" s="329"/>
      <c r="G66" s="330"/>
      <c r="H66" s="246" t="s">
        <v>124</v>
      </c>
      <c r="I66" s="247"/>
      <c r="J66" s="247"/>
      <c r="K66" s="247"/>
      <c r="L66" s="66"/>
      <c r="M66" s="244"/>
      <c r="N66" s="240"/>
      <c r="O66" s="241"/>
      <c r="P66" s="241"/>
      <c r="Q66" s="241"/>
      <c r="R66" s="242"/>
      <c r="S66" s="304"/>
      <c r="T66" s="305"/>
      <c r="U66" s="305"/>
      <c r="V66" s="306"/>
      <c r="W66" s="62"/>
      <c r="X66" s="158"/>
      <c r="Y66" s="221"/>
      <c r="Z66" s="181">
        <f>VLOOKUP(H66,RefOPI!G42:H44,2)</f>
        <v>0</v>
      </c>
      <c r="AA66" s="181">
        <f>Z66</f>
        <v>0</v>
      </c>
      <c r="AB66" s="180">
        <f>AA66</f>
        <v>0</v>
      </c>
      <c r="AC66" s="180">
        <f>IF(AC64=0,0,AB66)</f>
        <v>0</v>
      </c>
      <c r="AD66" s="160"/>
      <c r="AE66" s="180"/>
      <c r="AF66" s="155"/>
      <c r="AG66" s="154"/>
      <c r="AH66" s="166"/>
      <c r="AI66" s="166"/>
      <c r="AJ66" s="166"/>
      <c r="AK66" s="167"/>
      <c r="AL66" s="152"/>
      <c r="AM66" s="152"/>
      <c r="AN66" s="152"/>
      <c r="AO66" s="152"/>
      <c r="AP66" s="152"/>
      <c r="AQ66" s="152"/>
      <c r="AR66" s="152"/>
      <c r="AS66" s="152"/>
      <c r="AT66" s="153"/>
      <c r="AU66" s="153"/>
    </row>
    <row r="67" spans="2:47" ht="54" customHeight="1">
      <c r="B67" s="315" t="s">
        <v>131</v>
      </c>
      <c r="C67" s="262" t="str">
        <f>VLOOKUP(H66,RefOPI!F46:G48,2)</f>
        <v>No Aplica</v>
      </c>
      <c r="D67" s="262"/>
      <c r="E67" s="262"/>
      <c r="F67" s="263" t="str">
        <f>X67</f>
        <v/>
      </c>
      <c r="G67" s="264"/>
      <c r="H67" s="246" t="s">
        <v>124</v>
      </c>
      <c r="I67" s="247"/>
      <c r="J67" s="247"/>
      <c r="K67" s="247"/>
      <c r="L67" s="66"/>
      <c r="M67" s="244"/>
      <c r="N67" s="237"/>
      <c r="O67" s="238"/>
      <c r="P67" s="238"/>
      <c r="Q67" s="238"/>
      <c r="R67" s="239"/>
      <c r="S67" s="304"/>
      <c r="T67" s="305"/>
      <c r="U67" s="305"/>
      <c r="V67" s="306"/>
      <c r="W67" s="190"/>
      <c r="X67" s="181" t="str">
        <f>IF(C67="No Aplica","",Z67)</f>
        <v/>
      </c>
      <c r="Y67" s="221"/>
      <c r="Z67" s="181">
        <f>VLOOKUP(H67,RefOPI!G53:H54,2)</f>
        <v>0</v>
      </c>
      <c r="AA67" s="181">
        <f>IF(OR(AB66=0,Z67=0),0,1)</f>
        <v>0</v>
      </c>
      <c r="AB67" s="236">
        <f>IF(OR(AA67=1,AA68=1),1,0)</f>
        <v>0</v>
      </c>
      <c r="AC67" s="236">
        <f>IF(AC66=0,0,AB67)</f>
        <v>0</v>
      </c>
      <c r="AD67" s="164"/>
      <c r="AE67" s="182"/>
      <c r="AF67" s="156"/>
    </row>
    <row r="68" spans="2:47" ht="36.9" customHeight="1">
      <c r="B68" s="316"/>
      <c r="C68" s="262" t="str">
        <f>IF(C67="No Aplica",C67,"Otro (describir la evidencia en el recuadro de situación actual)")</f>
        <v>No Aplica</v>
      </c>
      <c r="D68" s="262"/>
      <c r="E68" s="262"/>
      <c r="F68" s="263" t="str">
        <f>X68</f>
        <v/>
      </c>
      <c r="G68" s="264"/>
      <c r="H68" s="246" t="s">
        <v>124</v>
      </c>
      <c r="I68" s="247"/>
      <c r="J68" s="247"/>
      <c r="K68" s="247"/>
      <c r="L68" s="66"/>
      <c r="M68" s="245"/>
      <c r="N68" s="237"/>
      <c r="O68" s="238"/>
      <c r="P68" s="238"/>
      <c r="Q68" s="238"/>
      <c r="R68" s="239"/>
      <c r="S68" s="307"/>
      <c r="T68" s="308"/>
      <c r="U68" s="308"/>
      <c r="V68" s="309"/>
      <c r="W68" s="190"/>
      <c r="X68" s="181" t="str">
        <f>IF(C67="No Aplica","",Z68)</f>
        <v/>
      </c>
      <c r="Y68" s="221"/>
      <c r="Z68" s="181">
        <f>VLOOKUP(H68,RefOPI!G53:H54,2)</f>
        <v>0</v>
      </c>
      <c r="AA68" s="181">
        <f>IF(OR(AB66=0,Z68=0),0,1)</f>
        <v>0</v>
      </c>
      <c r="AB68" s="236"/>
      <c r="AC68" s="236"/>
      <c r="AD68" s="164"/>
      <c r="AE68" s="182"/>
      <c r="AF68" s="156"/>
    </row>
    <row r="69" spans="2:47" s="65" customFormat="1" ht="18.899999999999999" customHeight="1">
      <c r="B69" s="268" t="s">
        <v>118</v>
      </c>
      <c r="C69" s="269"/>
      <c r="D69" s="269"/>
      <c r="E69" s="269"/>
      <c r="F69" s="269"/>
      <c r="G69" s="270"/>
      <c r="H69" s="235" t="s">
        <v>133</v>
      </c>
      <c r="I69" s="235"/>
      <c r="J69" s="235"/>
      <c r="K69" s="235"/>
      <c r="L69" s="235"/>
      <c r="M69" s="235" t="s">
        <v>134</v>
      </c>
      <c r="N69" s="235"/>
      <c r="O69" s="235"/>
      <c r="P69" s="235"/>
      <c r="Q69" s="235" t="s">
        <v>135</v>
      </c>
      <c r="R69" s="235"/>
      <c r="S69" s="235"/>
      <c r="T69" s="235" t="s">
        <v>136</v>
      </c>
      <c r="U69" s="235"/>
      <c r="V69" s="298"/>
      <c r="W69" s="62"/>
      <c r="X69" s="158"/>
      <c r="Y69" s="158"/>
      <c r="Z69" s="180"/>
      <c r="AA69" s="180"/>
      <c r="AB69" s="180"/>
      <c r="AC69" s="160"/>
      <c r="AD69" s="160"/>
      <c r="AE69" s="180"/>
      <c r="AF69" s="155"/>
      <c r="AG69" s="154"/>
      <c r="AH69" s="166"/>
      <c r="AI69" s="166"/>
      <c r="AJ69" s="166"/>
      <c r="AK69" s="167"/>
      <c r="AL69" s="152"/>
      <c r="AM69" s="152"/>
      <c r="AN69" s="152"/>
      <c r="AO69" s="152"/>
      <c r="AP69" s="152"/>
      <c r="AQ69" s="152"/>
      <c r="AR69" s="152"/>
      <c r="AS69" s="152"/>
      <c r="AT69" s="153"/>
      <c r="AU69" s="153"/>
    </row>
    <row r="70" spans="2:47" s="65" customFormat="1" ht="48.9" customHeight="1">
      <c r="B70" s="282" t="s">
        <v>327</v>
      </c>
      <c r="C70" s="265"/>
      <c r="D70" s="265"/>
      <c r="E70" s="265"/>
      <c r="F70" s="336">
        <f>IF(AND(Z52=2,AA53=0),1,IF(AND(Z52=2,AA53=1),2,0))</f>
        <v>0</v>
      </c>
      <c r="G70" s="285"/>
      <c r="H70" s="222" t="s">
        <v>315</v>
      </c>
      <c r="I70" s="223"/>
      <c r="J70" s="223"/>
      <c r="K70" s="223"/>
      <c r="L70" s="410"/>
      <c r="M70" s="222" t="s">
        <v>335</v>
      </c>
      <c r="N70" s="223"/>
      <c r="O70" s="223"/>
      <c r="P70" s="223"/>
      <c r="Q70" s="222" t="s">
        <v>316</v>
      </c>
      <c r="R70" s="223"/>
      <c r="S70" s="223"/>
      <c r="T70" s="222" t="s">
        <v>317</v>
      </c>
      <c r="U70" s="223"/>
      <c r="V70" s="224"/>
      <c r="W70" s="62"/>
      <c r="X70" s="158"/>
      <c r="Y70" s="158"/>
      <c r="Z70" s="180"/>
      <c r="AA70" s="180"/>
      <c r="AB70" s="180"/>
      <c r="AC70" s="160"/>
      <c r="AD70" s="160"/>
      <c r="AE70" s="180"/>
      <c r="AF70" s="155"/>
      <c r="AG70" s="154"/>
      <c r="AH70" s="166"/>
      <c r="AI70" s="166"/>
      <c r="AJ70" s="166"/>
      <c r="AK70" s="167"/>
      <c r="AL70" s="152"/>
      <c r="AM70" s="152"/>
      <c r="AN70" s="152"/>
      <c r="AO70" s="152"/>
      <c r="AP70" s="152"/>
      <c r="AQ70" s="152"/>
      <c r="AR70" s="152"/>
      <c r="AS70" s="152"/>
      <c r="AT70" s="153"/>
      <c r="AU70" s="153"/>
    </row>
    <row r="71" spans="2:47" s="65" customFormat="1" ht="81.900000000000006" customHeight="1">
      <c r="B71" s="282" t="str">
        <f>IF(C62="No Aplica","",C62)</f>
        <v/>
      </c>
      <c r="C71" s="265"/>
      <c r="D71" s="265"/>
      <c r="E71" s="265"/>
      <c r="F71" s="336" t="str">
        <f>F62</f>
        <v/>
      </c>
      <c r="G71" s="285"/>
      <c r="H71" s="225"/>
      <c r="I71" s="226"/>
      <c r="J71" s="226"/>
      <c r="K71" s="226"/>
      <c r="L71" s="411"/>
      <c r="M71" s="225"/>
      <c r="N71" s="226"/>
      <c r="O71" s="226"/>
      <c r="P71" s="226"/>
      <c r="Q71" s="225"/>
      <c r="R71" s="226"/>
      <c r="S71" s="226"/>
      <c r="T71" s="225"/>
      <c r="U71" s="226"/>
      <c r="V71" s="227"/>
      <c r="W71" s="62"/>
      <c r="X71" s="158"/>
      <c r="Y71" s="158"/>
      <c r="Z71" s="180"/>
      <c r="AA71" s="180"/>
      <c r="AB71" s="180"/>
      <c r="AC71" s="160"/>
      <c r="AD71" s="160"/>
      <c r="AE71" s="180"/>
      <c r="AF71" s="155"/>
      <c r="AG71" s="154"/>
      <c r="AH71" s="166"/>
      <c r="AI71" s="166"/>
      <c r="AJ71" s="166"/>
      <c r="AK71" s="167"/>
      <c r="AL71" s="152"/>
      <c r="AM71" s="152"/>
      <c r="AN71" s="152"/>
      <c r="AO71" s="152"/>
      <c r="AP71" s="152"/>
      <c r="AQ71" s="152"/>
      <c r="AR71" s="152"/>
      <c r="AS71" s="152"/>
      <c r="AT71" s="153"/>
      <c r="AU71" s="153"/>
    </row>
    <row r="72" spans="2:47" s="65" customFormat="1" ht="35.1" customHeight="1">
      <c r="B72" s="282" t="str">
        <f>IF(C64="No Aplica","",C64)</f>
        <v/>
      </c>
      <c r="C72" s="265"/>
      <c r="D72" s="265"/>
      <c r="E72" s="265"/>
      <c r="F72" s="336" t="str">
        <f>F64</f>
        <v/>
      </c>
      <c r="G72" s="285"/>
      <c r="H72" s="225"/>
      <c r="I72" s="226"/>
      <c r="J72" s="226"/>
      <c r="K72" s="226"/>
      <c r="L72" s="411"/>
      <c r="M72" s="225"/>
      <c r="N72" s="226"/>
      <c r="O72" s="226"/>
      <c r="P72" s="226"/>
      <c r="Q72" s="225"/>
      <c r="R72" s="226"/>
      <c r="S72" s="226"/>
      <c r="T72" s="225"/>
      <c r="U72" s="226"/>
      <c r="V72" s="227"/>
      <c r="W72" s="62"/>
      <c r="X72" s="158"/>
      <c r="Y72" s="158"/>
      <c r="Z72" s="180"/>
      <c r="AA72" s="180"/>
      <c r="AB72" s="180"/>
      <c r="AC72" s="160"/>
      <c r="AD72" s="160"/>
      <c r="AE72" s="180"/>
      <c r="AF72" s="155"/>
      <c r="AG72" s="154"/>
      <c r="AH72" s="166"/>
      <c r="AI72" s="166"/>
      <c r="AJ72" s="166"/>
      <c r="AK72" s="167"/>
      <c r="AL72" s="152"/>
      <c r="AM72" s="152"/>
      <c r="AN72" s="152"/>
      <c r="AO72" s="152"/>
      <c r="AP72" s="152"/>
      <c r="AQ72" s="152"/>
      <c r="AR72" s="152"/>
      <c r="AS72" s="152"/>
      <c r="AT72" s="153"/>
      <c r="AU72" s="153"/>
    </row>
    <row r="73" spans="2:47" s="65" customFormat="1" ht="47.1" customHeight="1">
      <c r="B73" s="282" t="str">
        <f>IF(C65="No Aplica","",C65)</f>
        <v/>
      </c>
      <c r="C73" s="265"/>
      <c r="D73" s="265"/>
      <c r="E73" s="265"/>
      <c r="F73" s="336" t="str">
        <f>F65</f>
        <v/>
      </c>
      <c r="G73" s="285"/>
      <c r="H73" s="225"/>
      <c r="I73" s="226"/>
      <c r="J73" s="226"/>
      <c r="K73" s="226"/>
      <c r="L73" s="411"/>
      <c r="M73" s="225"/>
      <c r="N73" s="226"/>
      <c r="O73" s="226"/>
      <c r="P73" s="226"/>
      <c r="Q73" s="225"/>
      <c r="R73" s="226"/>
      <c r="S73" s="226"/>
      <c r="T73" s="225"/>
      <c r="U73" s="226"/>
      <c r="V73" s="227"/>
      <c r="W73" s="62"/>
      <c r="X73" s="158"/>
      <c r="Y73" s="158"/>
      <c r="Z73" s="180"/>
      <c r="AA73" s="180"/>
      <c r="AB73" s="180"/>
      <c r="AC73" s="160"/>
      <c r="AD73" s="160"/>
      <c r="AE73" s="180"/>
      <c r="AF73" s="155"/>
      <c r="AG73" s="154"/>
      <c r="AH73" s="166"/>
      <c r="AI73" s="166"/>
      <c r="AJ73" s="166"/>
      <c r="AK73" s="167"/>
      <c r="AL73" s="152"/>
      <c r="AM73" s="152"/>
      <c r="AN73" s="152"/>
      <c r="AO73" s="152"/>
      <c r="AP73" s="152"/>
      <c r="AQ73" s="152"/>
      <c r="AR73" s="152"/>
      <c r="AS73" s="152"/>
      <c r="AT73" s="153"/>
      <c r="AU73" s="153"/>
    </row>
    <row r="74" spans="2:47" s="65" customFormat="1" ht="47.1" customHeight="1" thickBot="1">
      <c r="B74" s="257" t="str">
        <f>IF(C67="No Aplica","",C67)</f>
        <v/>
      </c>
      <c r="C74" s="258"/>
      <c r="D74" s="258"/>
      <c r="E74" s="258"/>
      <c r="F74" s="341" t="str">
        <f>F67</f>
        <v/>
      </c>
      <c r="G74" s="287"/>
      <c r="H74" s="228"/>
      <c r="I74" s="229"/>
      <c r="J74" s="229"/>
      <c r="K74" s="229"/>
      <c r="L74" s="412"/>
      <c r="M74" s="228"/>
      <c r="N74" s="229"/>
      <c r="O74" s="229"/>
      <c r="P74" s="229"/>
      <c r="Q74" s="228"/>
      <c r="R74" s="229"/>
      <c r="S74" s="229"/>
      <c r="T74" s="228"/>
      <c r="U74" s="229"/>
      <c r="V74" s="230"/>
      <c r="W74" s="62"/>
      <c r="X74" s="158"/>
      <c r="Y74" s="158"/>
      <c r="Z74" s="180"/>
      <c r="AA74" s="180"/>
      <c r="AB74" s="180"/>
      <c r="AC74" s="160"/>
      <c r="AD74" s="160"/>
      <c r="AE74" s="180"/>
      <c r="AF74" s="155"/>
      <c r="AG74" s="154"/>
      <c r="AH74" s="166"/>
      <c r="AI74" s="166"/>
      <c r="AJ74" s="166"/>
      <c r="AK74" s="167"/>
      <c r="AL74" s="152"/>
      <c r="AM74" s="152"/>
      <c r="AN74" s="152"/>
      <c r="AO74" s="152"/>
      <c r="AP74" s="152"/>
      <c r="AQ74" s="152"/>
      <c r="AR74" s="152"/>
      <c r="AS74" s="152"/>
      <c r="AT74" s="153"/>
      <c r="AU74" s="153"/>
    </row>
    <row r="75" spans="2:47" s="65" customFormat="1" ht="15" thickBot="1">
      <c r="B75" s="61"/>
      <c r="C75" s="61"/>
      <c r="D75" s="61"/>
      <c r="E75" s="61"/>
      <c r="F75" s="61"/>
      <c r="G75" s="61"/>
      <c r="H75" s="61"/>
      <c r="I75" s="61"/>
      <c r="J75" s="61"/>
      <c r="K75" s="61"/>
      <c r="L75" s="61"/>
      <c r="M75" s="61"/>
      <c r="N75" s="61"/>
      <c r="O75" s="61"/>
      <c r="P75" s="61"/>
      <c r="Q75" s="61"/>
      <c r="R75" s="61"/>
      <c r="S75" s="61"/>
      <c r="T75" s="60"/>
      <c r="U75" s="60"/>
      <c r="V75" s="60"/>
      <c r="W75" s="62"/>
      <c r="X75" s="158"/>
      <c r="Y75" s="158"/>
      <c r="Z75" s="180"/>
      <c r="AA75" s="180"/>
      <c r="AB75" s="180"/>
      <c r="AC75" s="160"/>
      <c r="AD75" s="160"/>
      <c r="AE75" s="180"/>
      <c r="AF75" s="155"/>
      <c r="AG75" s="154"/>
      <c r="AH75" s="166"/>
      <c r="AI75" s="166"/>
      <c r="AJ75" s="166"/>
      <c r="AK75" s="167"/>
      <c r="AL75" s="152"/>
      <c r="AM75" s="152"/>
      <c r="AN75" s="152"/>
      <c r="AO75" s="152"/>
      <c r="AP75" s="152"/>
      <c r="AQ75" s="152"/>
      <c r="AR75" s="152"/>
      <c r="AS75" s="152"/>
      <c r="AT75" s="153"/>
      <c r="AU75" s="153"/>
    </row>
    <row r="76" spans="2:47" s="65" customFormat="1" ht="30" customHeight="1">
      <c r="B76" s="278" t="s">
        <v>318</v>
      </c>
      <c r="C76" s="279"/>
      <c r="D76" s="279"/>
      <c r="E76" s="279"/>
      <c r="F76" s="231" t="s">
        <v>319</v>
      </c>
      <c r="G76" s="231"/>
      <c r="H76" s="231"/>
      <c r="I76" s="231"/>
      <c r="J76" s="231"/>
      <c r="K76" s="231"/>
      <c r="L76" s="231"/>
      <c r="M76" s="231"/>
      <c r="N76" s="231"/>
      <c r="O76" s="231"/>
      <c r="P76" s="231"/>
      <c r="Q76" s="231"/>
      <c r="R76" s="231"/>
      <c r="S76" s="231"/>
      <c r="T76" s="232"/>
      <c r="U76" s="296" t="s">
        <v>122</v>
      </c>
      <c r="V76" s="297"/>
      <c r="W76" s="175"/>
      <c r="X76" s="181"/>
      <c r="Y76" s="181"/>
      <c r="Z76" s="181"/>
      <c r="AA76" s="181"/>
      <c r="AB76" s="181"/>
      <c r="AC76" s="164"/>
      <c r="AD76" s="164"/>
      <c r="AE76" s="181"/>
      <c r="AF76" s="157"/>
      <c r="AG76" s="154"/>
      <c r="AH76" s="166"/>
      <c r="AI76" s="166"/>
      <c r="AJ76" s="166"/>
      <c r="AK76" s="167"/>
      <c r="AL76" s="152"/>
      <c r="AM76" s="152"/>
      <c r="AN76" s="152"/>
      <c r="AO76" s="152"/>
      <c r="AP76" s="152"/>
      <c r="AQ76" s="152"/>
      <c r="AR76" s="152"/>
      <c r="AS76" s="152"/>
      <c r="AT76" s="153"/>
      <c r="AU76" s="153"/>
    </row>
    <row r="77" spans="2:47" s="65" customFormat="1" ht="23.1" customHeight="1">
      <c r="B77" s="280"/>
      <c r="C77" s="281"/>
      <c r="D77" s="281"/>
      <c r="E77" s="281"/>
      <c r="F77" s="233"/>
      <c r="G77" s="233"/>
      <c r="H77" s="233"/>
      <c r="I77" s="233"/>
      <c r="J77" s="233"/>
      <c r="K77" s="233"/>
      <c r="L77" s="233"/>
      <c r="M77" s="233"/>
      <c r="N77" s="233"/>
      <c r="O77" s="233"/>
      <c r="P77" s="233"/>
      <c r="Q77" s="233"/>
      <c r="R77" s="233"/>
      <c r="S77" s="233"/>
      <c r="T77" s="234"/>
      <c r="U77" s="117">
        <f>V77</f>
        <v>1</v>
      </c>
      <c r="V77" s="119">
        <f>M79</f>
        <v>1</v>
      </c>
      <c r="W77" s="175"/>
      <c r="X77" s="181"/>
      <c r="Y77" s="181"/>
      <c r="Z77" s="181"/>
      <c r="AA77" s="181"/>
      <c r="AB77" s="181"/>
      <c r="AC77" s="164"/>
      <c r="AD77" s="164"/>
      <c r="AE77" s="181"/>
      <c r="AF77" s="157"/>
      <c r="AG77" s="154"/>
      <c r="AH77" s="166"/>
      <c r="AI77" s="166"/>
      <c r="AJ77" s="166"/>
      <c r="AK77" s="167"/>
      <c r="AL77" s="152"/>
      <c r="AM77" s="152"/>
      <c r="AN77" s="152"/>
      <c r="AO77" s="152"/>
      <c r="AP77" s="152"/>
      <c r="AQ77" s="152"/>
      <c r="AR77" s="152"/>
      <c r="AS77" s="152"/>
      <c r="AT77" s="153"/>
      <c r="AU77" s="153"/>
    </row>
    <row r="78" spans="2:47" s="65" customFormat="1" ht="27" customHeight="1">
      <c r="B78" s="289" t="s">
        <v>114</v>
      </c>
      <c r="C78" s="290"/>
      <c r="D78" s="290"/>
      <c r="E78" s="290"/>
      <c r="F78" s="290"/>
      <c r="G78" s="291"/>
      <c r="H78" s="283" t="s">
        <v>115</v>
      </c>
      <c r="I78" s="283"/>
      <c r="J78" s="283"/>
      <c r="K78" s="283"/>
      <c r="L78" s="283"/>
      <c r="M78" s="283"/>
      <c r="N78" s="283" t="s">
        <v>116</v>
      </c>
      <c r="O78" s="283"/>
      <c r="P78" s="283"/>
      <c r="Q78" s="283"/>
      <c r="R78" s="283"/>
      <c r="S78" s="283" t="s">
        <v>117</v>
      </c>
      <c r="T78" s="283"/>
      <c r="U78" s="292"/>
      <c r="V78" s="293"/>
      <c r="W78" s="190"/>
      <c r="X78" s="182"/>
      <c r="Y78" s="182"/>
      <c r="Z78" s="182"/>
      <c r="AA78" s="182"/>
      <c r="AB78" s="182"/>
      <c r="AC78" s="164"/>
      <c r="AD78" s="164"/>
      <c r="AE78" s="182"/>
      <c r="AF78" s="156"/>
      <c r="AG78" s="154"/>
      <c r="AH78" s="166"/>
      <c r="AI78" s="166"/>
      <c r="AJ78" s="166"/>
      <c r="AK78" s="167"/>
      <c r="AL78" s="152"/>
      <c r="AM78" s="152"/>
      <c r="AN78" s="152"/>
      <c r="AO78" s="152"/>
      <c r="AP78" s="152"/>
      <c r="AQ78" s="152"/>
      <c r="AR78" s="152"/>
      <c r="AS78" s="152"/>
      <c r="AT78" s="153"/>
      <c r="AU78" s="153"/>
    </row>
    <row r="79" spans="2:47" s="65" customFormat="1" ht="97.2" customHeight="1">
      <c r="B79" s="259" t="s">
        <v>322</v>
      </c>
      <c r="C79" s="249"/>
      <c r="D79" s="249"/>
      <c r="E79" s="249"/>
      <c r="F79" s="329"/>
      <c r="G79" s="330"/>
      <c r="H79" s="313" t="s">
        <v>124</v>
      </c>
      <c r="I79" s="314"/>
      <c r="J79" s="314"/>
      <c r="K79" s="314"/>
      <c r="L79" s="66"/>
      <c r="M79" s="243">
        <f>IF(Y79&lt;7,1,IF(AND(Y79=10,AC81=0),2,IF(Y79=10,3,IF(Y79=11,4,2))))</f>
        <v>1</v>
      </c>
      <c r="N79" s="331"/>
      <c r="O79" s="332"/>
      <c r="P79" s="332"/>
      <c r="Q79" s="332"/>
      <c r="R79" s="333"/>
      <c r="S79" s="331"/>
      <c r="T79" s="332"/>
      <c r="U79" s="332"/>
      <c r="V79" s="339"/>
      <c r="W79" s="190"/>
      <c r="X79" s="182"/>
      <c r="Y79" s="221">
        <f>SUM(AC79:AC85)</f>
        <v>0</v>
      </c>
      <c r="Z79" s="181">
        <f>VLOOKUP(H79,RefOPI!G66:H68,2)</f>
        <v>0</v>
      </c>
      <c r="AA79" s="181">
        <f>Z79</f>
        <v>0</v>
      </c>
      <c r="AB79" s="182">
        <f>AA79</f>
        <v>0</v>
      </c>
      <c r="AC79" s="182">
        <f>AB79</f>
        <v>0</v>
      </c>
      <c r="AD79" s="164"/>
      <c r="AE79" s="182"/>
      <c r="AF79" s="156"/>
      <c r="AG79" s="154"/>
      <c r="AH79" s="166"/>
      <c r="AI79" s="166"/>
      <c r="AJ79" s="166"/>
      <c r="AK79" s="167"/>
      <c r="AL79" s="152"/>
      <c r="AM79" s="152"/>
      <c r="AN79" s="152"/>
      <c r="AO79" s="152"/>
      <c r="AP79" s="152"/>
      <c r="AQ79" s="152"/>
      <c r="AR79" s="152"/>
      <c r="AS79" s="152"/>
      <c r="AT79" s="153"/>
      <c r="AU79" s="153"/>
    </row>
    <row r="80" spans="2:47" s="65" customFormat="1" ht="78.599999999999994" customHeight="1">
      <c r="B80" s="259" t="s">
        <v>323</v>
      </c>
      <c r="C80" s="249"/>
      <c r="D80" s="249"/>
      <c r="E80" s="249"/>
      <c r="F80" s="252"/>
      <c r="G80" s="253"/>
      <c r="H80" s="313" t="s">
        <v>124</v>
      </c>
      <c r="I80" s="314"/>
      <c r="J80" s="314"/>
      <c r="K80" s="314"/>
      <c r="L80" s="66"/>
      <c r="M80" s="244"/>
      <c r="N80" s="237"/>
      <c r="O80" s="238"/>
      <c r="P80" s="238"/>
      <c r="Q80" s="238"/>
      <c r="R80" s="239"/>
      <c r="S80" s="237"/>
      <c r="T80" s="238"/>
      <c r="U80" s="238"/>
      <c r="V80" s="340"/>
      <c r="W80" s="190"/>
      <c r="X80" s="182"/>
      <c r="Y80" s="221"/>
      <c r="Z80" s="181">
        <f>VLOOKUP(H80,RefOPI!G80:H82,2)</f>
        <v>0</v>
      </c>
      <c r="AA80" s="181">
        <f>IF(Z80=2,1,0)</f>
        <v>0</v>
      </c>
      <c r="AB80" s="182">
        <f>AA80</f>
        <v>0</v>
      </c>
      <c r="AC80" s="182">
        <f>IF(AC79=0,0,AB80)</f>
        <v>0</v>
      </c>
      <c r="AD80" s="164"/>
      <c r="AE80" s="182"/>
      <c r="AF80" s="156"/>
      <c r="AG80" s="154"/>
      <c r="AH80" s="166"/>
      <c r="AI80" s="166"/>
      <c r="AJ80" s="166"/>
      <c r="AK80" s="167"/>
      <c r="AL80" s="152"/>
      <c r="AM80" s="152"/>
      <c r="AN80" s="152"/>
      <c r="AO80" s="152"/>
      <c r="AP80" s="152"/>
      <c r="AQ80" s="152"/>
      <c r="AR80" s="152"/>
      <c r="AS80" s="152"/>
      <c r="AT80" s="153"/>
      <c r="AU80" s="153"/>
    </row>
    <row r="81" spans="1:47" s="65" customFormat="1" ht="57" customHeight="1">
      <c r="B81" s="259" t="s">
        <v>324</v>
      </c>
      <c r="C81" s="249"/>
      <c r="D81" s="249"/>
      <c r="E81" s="249"/>
      <c r="F81" s="266"/>
      <c r="G81" s="267"/>
      <c r="H81" s="313" t="s">
        <v>124</v>
      </c>
      <c r="I81" s="314"/>
      <c r="J81" s="314"/>
      <c r="K81" s="314"/>
      <c r="L81" s="66"/>
      <c r="M81" s="244"/>
      <c r="N81" s="237"/>
      <c r="O81" s="238"/>
      <c r="P81" s="238"/>
      <c r="Q81" s="238"/>
      <c r="R81" s="239"/>
      <c r="S81" s="237"/>
      <c r="T81" s="238"/>
      <c r="U81" s="238"/>
      <c r="V81" s="340"/>
      <c r="W81" s="190"/>
      <c r="X81" s="182"/>
      <c r="Y81" s="221"/>
      <c r="Z81" s="181">
        <f>VLOOKUP(H81,RefOPI!G92:H93,2)</f>
        <v>0</v>
      </c>
      <c r="AA81" s="181">
        <f>Z81</f>
        <v>0</v>
      </c>
      <c r="AB81" s="182">
        <f>AA81</f>
        <v>0</v>
      </c>
      <c r="AC81" s="182">
        <f>IF(AC79=0,0,AB81)</f>
        <v>0</v>
      </c>
      <c r="AD81" s="164"/>
      <c r="AE81" s="182"/>
      <c r="AF81" s="156"/>
      <c r="AG81" s="154"/>
      <c r="AH81" s="166"/>
      <c r="AI81" s="166"/>
      <c r="AJ81" s="166"/>
      <c r="AK81" s="167"/>
      <c r="AL81" s="152"/>
      <c r="AM81" s="152"/>
      <c r="AN81" s="152"/>
      <c r="AO81" s="152"/>
      <c r="AP81" s="152"/>
      <c r="AQ81" s="152"/>
      <c r="AR81" s="152"/>
      <c r="AS81" s="152"/>
      <c r="AT81" s="153"/>
      <c r="AU81" s="153"/>
    </row>
    <row r="82" spans="1:47" s="65" customFormat="1" ht="65.099999999999994" customHeight="1">
      <c r="B82" s="259" t="s">
        <v>325</v>
      </c>
      <c r="C82" s="249"/>
      <c r="D82" s="249"/>
      <c r="E82" s="249"/>
      <c r="F82" s="266"/>
      <c r="G82" s="267"/>
      <c r="H82" s="313" t="s">
        <v>124</v>
      </c>
      <c r="I82" s="314"/>
      <c r="J82" s="314"/>
      <c r="K82" s="314"/>
      <c r="L82" s="66"/>
      <c r="M82" s="244"/>
      <c r="N82" s="237"/>
      <c r="O82" s="238"/>
      <c r="P82" s="238"/>
      <c r="Q82" s="238"/>
      <c r="R82" s="239"/>
      <c r="S82" s="237"/>
      <c r="T82" s="238"/>
      <c r="U82" s="238"/>
      <c r="V82" s="340"/>
      <c r="W82" s="190"/>
      <c r="X82" s="182"/>
      <c r="Y82" s="221"/>
      <c r="Z82" s="181">
        <f>VLOOKUP(H82,RefOPI!G96:H99,2)</f>
        <v>0</v>
      </c>
      <c r="AA82" s="181">
        <f>Z82</f>
        <v>0</v>
      </c>
      <c r="AB82" s="182">
        <f>AA82</f>
        <v>0</v>
      </c>
      <c r="AC82" s="182">
        <f>IF(AB83=0,0,AB82)</f>
        <v>0</v>
      </c>
      <c r="AD82" s="164"/>
      <c r="AE82" s="182"/>
      <c r="AF82" s="156"/>
      <c r="AG82" s="154"/>
      <c r="AH82" s="166"/>
      <c r="AI82" s="166"/>
      <c r="AJ82" s="166"/>
      <c r="AK82" s="167"/>
      <c r="AL82" s="152"/>
      <c r="AM82" s="152"/>
      <c r="AN82" s="152"/>
      <c r="AO82" s="152"/>
      <c r="AP82" s="152"/>
      <c r="AQ82" s="152"/>
      <c r="AR82" s="152"/>
      <c r="AS82" s="152"/>
      <c r="AT82" s="153"/>
      <c r="AU82" s="153"/>
    </row>
    <row r="83" spans="1:47" ht="72" customHeight="1">
      <c r="B83" s="315" t="s">
        <v>131</v>
      </c>
      <c r="C83" s="261" t="s">
        <v>326</v>
      </c>
      <c r="D83" s="261"/>
      <c r="E83" s="261"/>
      <c r="F83" s="263">
        <f>X83</f>
        <v>0</v>
      </c>
      <c r="G83" s="264"/>
      <c r="H83" s="246" t="s">
        <v>124</v>
      </c>
      <c r="I83" s="247"/>
      <c r="J83" s="247"/>
      <c r="K83" s="247"/>
      <c r="L83" s="66"/>
      <c r="M83" s="244"/>
      <c r="N83" s="237"/>
      <c r="O83" s="238"/>
      <c r="P83" s="238"/>
      <c r="Q83" s="238"/>
      <c r="R83" s="239"/>
      <c r="S83" s="237"/>
      <c r="T83" s="238"/>
      <c r="U83" s="238"/>
      <c r="V83" s="340"/>
      <c r="W83" s="190"/>
      <c r="X83" s="181">
        <f>IF(C83="No Aplica","",Z83)</f>
        <v>0</v>
      </c>
      <c r="Y83" s="221"/>
      <c r="Z83" s="181">
        <f>VLOOKUP(H83,RefOPI!G106:H107,2)</f>
        <v>0</v>
      </c>
      <c r="AA83" s="220">
        <f>IF(OR(Z83=2,Z84=2),1,0)</f>
        <v>0</v>
      </c>
      <c r="AB83" s="236">
        <f>AA83</f>
        <v>0</v>
      </c>
      <c r="AC83" s="236">
        <f>IF(AC82=0,0,AB83)</f>
        <v>0</v>
      </c>
      <c r="AD83" s="164"/>
      <c r="AE83" s="182"/>
      <c r="AF83" s="156"/>
      <c r="AI83" s="166"/>
    </row>
    <row r="84" spans="1:47" ht="42" customHeight="1">
      <c r="B84" s="321"/>
      <c r="C84" s="262" t="str">
        <f>IF(C83="No Aplica","No Aplica","Otro (describir la evidencia en el recuadro de situación actual)")</f>
        <v>Otro (describir la evidencia en el recuadro de situación actual)</v>
      </c>
      <c r="D84" s="262"/>
      <c r="E84" s="262"/>
      <c r="F84" s="263">
        <f>X84</f>
        <v>0</v>
      </c>
      <c r="G84" s="264"/>
      <c r="H84" s="246" t="s">
        <v>124</v>
      </c>
      <c r="I84" s="247"/>
      <c r="J84" s="247"/>
      <c r="K84" s="247"/>
      <c r="L84" s="66"/>
      <c r="M84" s="244"/>
      <c r="N84" s="237"/>
      <c r="O84" s="238"/>
      <c r="P84" s="238"/>
      <c r="Q84" s="238"/>
      <c r="R84" s="239"/>
      <c r="S84" s="237"/>
      <c r="T84" s="238"/>
      <c r="U84" s="238"/>
      <c r="V84" s="340"/>
      <c r="W84" s="190"/>
      <c r="X84" s="181">
        <f>IF(C84="No Aplica","",Z84)</f>
        <v>0</v>
      </c>
      <c r="Y84" s="221"/>
      <c r="Z84" s="181">
        <f>VLOOKUP(H84,RefOPI!G106:H107,2)</f>
        <v>0</v>
      </c>
      <c r="AA84" s="220"/>
      <c r="AB84" s="236"/>
      <c r="AC84" s="236"/>
      <c r="AD84" s="164"/>
      <c r="AE84" s="182"/>
      <c r="AF84" s="156"/>
      <c r="AI84" s="166"/>
    </row>
    <row r="85" spans="1:47" s="65" customFormat="1" ht="69.599999999999994" customHeight="1">
      <c r="B85" s="342" t="s">
        <v>337</v>
      </c>
      <c r="C85" s="343"/>
      <c r="D85" s="343"/>
      <c r="E85" s="343"/>
      <c r="F85" s="266"/>
      <c r="G85" s="267"/>
      <c r="H85" s="313" t="s">
        <v>124</v>
      </c>
      <c r="I85" s="314"/>
      <c r="J85" s="314"/>
      <c r="K85" s="314"/>
      <c r="L85" s="66"/>
      <c r="M85" s="244"/>
      <c r="N85" s="237"/>
      <c r="O85" s="238"/>
      <c r="P85" s="238"/>
      <c r="Q85" s="238"/>
      <c r="R85" s="239"/>
      <c r="S85" s="237"/>
      <c r="T85" s="238"/>
      <c r="U85" s="238"/>
      <c r="V85" s="340"/>
      <c r="W85" s="190"/>
      <c r="X85" s="182" t="str">
        <f>IF(H85="b. Sí", "Procedimientos para asegurar la calidad de los datos","")</f>
        <v/>
      </c>
      <c r="Y85" s="221"/>
      <c r="Z85" s="181">
        <f>VLOOKUP(H85,RefOPI!G110:H112,2)</f>
        <v>0</v>
      </c>
      <c r="AA85" s="181">
        <f>Z85</f>
        <v>0</v>
      </c>
      <c r="AB85" s="182" t="e">
        <f>IF(#REF!=0,0,AA85)</f>
        <v>#REF!</v>
      </c>
      <c r="AC85" s="182">
        <f>IF(AC82&lt;3,0,AB85)</f>
        <v>0</v>
      </c>
      <c r="AD85" s="164"/>
      <c r="AE85" s="182"/>
      <c r="AF85" s="156"/>
      <c r="AG85" s="154"/>
      <c r="AH85" s="166"/>
      <c r="AI85" s="166"/>
      <c r="AJ85" s="166"/>
      <c r="AK85" s="167"/>
      <c r="AL85" s="152"/>
      <c r="AM85" s="152"/>
      <c r="AN85" s="152"/>
      <c r="AO85" s="152"/>
      <c r="AP85" s="152"/>
      <c r="AQ85" s="152"/>
      <c r="AR85" s="152"/>
      <c r="AS85" s="152"/>
      <c r="AT85" s="153"/>
      <c r="AU85" s="153"/>
    </row>
    <row r="86" spans="1:47" s="65" customFormat="1" ht="18.899999999999999" customHeight="1">
      <c r="B86" s="268" t="s">
        <v>118</v>
      </c>
      <c r="C86" s="269"/>
      <c r="D86" s="269"/>
      <c r="E86" s="269"/>
      <c r="F86" s="269"/>
      <c r="G86" s="270"/>
      <c r="H86" s="235" t="s">
        <v>133</v>
      </c>
      <c r="I86" s="235"/>
      <c r="J86" s="235"/>
      <c r="K86" s="235"/>
      <c r="L86" s="235"/>
      <c r="M86" s="235" t="s">
        <v>134</v>
      </c>
      <c r="N86" s="235"/>
      <c r="O86" s="235"/>
      <c r="P86" s="235"/>
      <c r="Q86" s="235" t="s">
        <v>135</v>
      </c>
      <c r="R86" s="235"/>
      <c r="S86" s="235"/>
      <c r="T86" s="235" t="s">
        <v>136</v>
      </c>
      <c r="U86" s="235"/>
      <c r="V86" s="298"/>
      <c r="W86" s="62"/>
      <c r="X86" s="158"/>
      <c r="Y86" s="180"/>
      <c r="Z86" s="180"/>
      <c r="AA86" s="180"/>
      <c r="AB86" s="180"/>
      <c r="AC86" s="160"/>
      <c r="AD86" s="160"/>
      <c r="AE86" s="180"/>
      <c r="AF86" s="155"/>
      <c r="AG86" s="154"/>
      <c r="AH86" s="166"/>
      <c r="AI86" s="166"/>
      <c r="AJ86" s="166"/>
      <c r="AK86" s="167"/>
      <c r="AL86" s="152"/>
      <c r="AM86" s="152"/>
      <c r="AN86" s="152"/>
      <c r="AO86" s="152"/>
      <c r="AP86" s="152"/>
      <c r="AQ86" s="152"/>
      <c r="AR86" s="152"/>
      <c r="AS86" s="152"/>
      <c r="AT86" s="153"/>
      <c r="AU86" s="153"/>
    </row>
    <row r="87" spans="1:47" s="65" customFormat="1" ht="48" customHeight="1">
      <c r="A87" s="203"/>
      <c r="B87" s="265" t="str">
        <f>IF(C83="No Aplica","",C83)</f>
        <v>Planes de trabajo</v>
      </c>
      <c r="C87" s="265"/>
      <c r="D87" s="265"/>
      <c r="E87" s="265"/>
      <c r="F87" s="284">
        <f>X83</f>
        <v>0</v>
      </c>
      <c r="G87" s="285"/>
      <c r="H87" s="271" t="s">
        <v>320</v>
      </c>
      <c r="I87" s="272"/>
      <c r="J87" s="272"/>
      <c r="K87" s="272"/>
      <c r="L87" s="272"/>
      <c r="M87" s="271" t="s">
        <v>321</v>
      </c>
      <c r="N87" s="272"/>
      <c r="O87" s="272"/>
      <c r="P87" s="272"/>
      <c r="Q87" s="271" t="s">
        <v>421</v>
      </c>
      <c r="R87" s="272"/>
      <c r="S87" s="272"/>
      <c r="T87" s="271" t="s">
        <v>422</v>
      </c>
      <c r="U87" s="272"/>
      <c r="V87" s="294"/>
      <c r="W87" s="62"/>
      <c r="X87" s="158"/>
      <c r="Y87" s="180"/>
      <c r="Z87" s="166"/>
      <c r="AA87" s="180"/>
      <c r="AB87" s="180"/>
      <c r="AC87" s="160"/>
      <c r="AD87" s="160"/>
      <c r="AE87" s="180"/>
      <c r="AF87" s="155"/>
      <c r="AG87" s="154"/>
      <c r="AH87" s="166"/>
      <c r="AI87" s="166"/>
      <c r="AJ87" s="166"/>
      <c r="AK87" s="167"/>
      <c r="AL87" s="152"/>
      <c r="AM87" s="152"/>
      <c r="AN87" s="152"/>
      <c r="AO87" s="152"/>
      <c r="AP87" s="152"/>
      <c r="AQ87" s="152"/>
      <c r="AR87" s="152"/>
      <c r="AS87" s="152"/>
      <c r="AT87" s="153"/>
      <c r="AU87" s="153"/>
    </row>
    <row r="88" spans="1:47" s="65" customFormat="1" ht="62.1" customHeight="1">
      <c r="A88" s="203"/>
      <c r="H88" s="272"/>
      <c r="I88" s="272"/>
      <c r="J88" s="272"/>
      <c r="K88" s="272"/>
      <c r="L88" s="272"/>
      <c r="M88" s="272"/>
      <c r="N88" s="272"/>
      <c r="O88" s="272"/>
      <c r="P88" s="272"/>
      <c r="Q88" s="272"/>
      <c r="R88" s="272"/>
      <c r="S88" s="272"/>
      <c r="T88" s="272"/>
      <c r="U88" s="272"/>
      <c r="V88" s="294"/>
      <c r="W88" s="62"/>
      <c r="X88" s="158"/>
      <c r="Y88" s="180"/>
      <c r="Z88" s="180" t="str">
        <f>IF(OR(Z85=1,AA90=H85),2,"")</f>
        <v/>
      </c>
      <c r="AA88" s="180"/>
      <c r="AB88" s="180"/>
      <c r="AC88" s="160"/>
      <c r="AD88" s="160"/>
      <c r="AE88" s="180"/>
      <c r="AF88" s="155"/>
      <c r="AG88" s="154"/>
      <c r="AH88" s="166"/>
      <c r="AI88" s="166"/>
      <c r="AJ88" s="166"/>
      <c r="AK88" s="167"/>
      <c r="AL88" s="152"/>
      <c r="AM88" s="152"/>
      <c r="AN88" s="152"/>
      <c r="AO88" s="152"/>
      <c r="AP88" s="152"/>
      <c r="AQ88" s="152"/>
      <c r="AR88" s="152"/>
      <c r="AS88" s="152"/>
      <c r="AT88" s="153"/>
      <c r="AU88" s="153"/>
    </row>
    <row r="89" spans="1:47" s="65" customFormat="1" ht="45" customHeight="1">
      <c r="B89" s="282" t="str">
        <f>IF(Y90=0,"",Y90)</f>
        <v/>
      </c>
      <c r="C89" s="265"/>
      <c r="D89" s="265"/>
      <c r="E89" s="265"/>
      <c r="F89" s="284" t="str">
        <f>Z88</f>
        <v/>
      </c>
      <c r="G89" s="285"/>
      <c r="H89" s="272"/>
      <c r="I89" s="272"/>
      <c r="J89" s="272"/>
      <c r="K89" s="272"/>
      <c r="L89" s="272"/>
      <c r="M89" s="272"/>
      <c r="N89" s="272"/>
      <c r="O89" s="272"/>
      <c r="P89" s="272"/>
      <c r="Q89" s="272"/>
      <c r="R89" s="272"/>
      <c r="S89" s="272"/>
      <c r="T89" s="272"/>
      <c r="U89" s="272"/>
      <c r="V89" s="294"/>
      <c r="W89" s="62"/>
      <c r="X89" s="158"/>
      <c r="Y89" s="158"/>
      <c r="Z89" s="180" t="e">
        <f>IF(#REF!=2,2,"")</f>
        <v>#REF!</v>
      </c>
      <c r="AA89" s="180"/>
      <c r="AB89" s="180"/>
      <c r="AC89" s="166"/>
      <c r="AD89" s="166"/>
      <c r="AE89" s="166"/>
      <c r="AF89" s="154"/>
      <c r="AG89" s="154"/>
      <c r="AH89" s="166"/>
      <c r="AI89" s="166"/>
      <c r="AJ89" s="166"/>
      <c r="AK89" s="167"/>
      <c r="AL89" s="152"/>
      <c r="AM89" s="152"/>
      <c r="AN89" s="152"/>
      <c r="AO89" s="152"/>
      <c r="AP89" s="152"/>
      <c r="AQ89" s="152"/>
      <c r="AR89" s="152"/>
      <c r="AS89" s="152"/>
      <c r="AT89" s="153"/>
      <c r="AU89" s="153"/>
    </row>
    <row r="90" spans="1:47" s="65" customFormat="1" ht="63" customHeight="1" thickBot="1">
      <c r="B90" s="257"/>
      <c r="C90" s="258"/>
      <c r="D90" s="258"/>
      <c r="E90" s="258"/>
      <c r="F90" s="286"/>
      <c r="G90" s="287"/>
      <c r="H90" s="273"/>
      <c r="I90" s="273"/>
      <c r="J90" s="273"/>
      <c r="K90" s="273"/>
      <c r="L90" s="273"/>
      <c r="M90" s="273"/>
      <c r="N90" s="273"/>
      <c r="O90" s="273"/>
      <c r="P90" s="273"/>
      <c r="Q90" s="273"/>
      <c r="R90" s="273"/>
      <c r="S90" s="273"/>
      <c r="T90" s="273"/>
      <c r="U90" s="273"/>
      <c r="V90" s="295"/>
      <c r="W90" s="62"/>
      <c r="X90" s="158"/>
      <c r="Y90" s="165">
        <f>VLOOKUP(H85,RefOPI!F115:G117,2)</f>
        <v>0</v>
      </c>
      <c r="Z90" s="165"/>
      <c r="AA90" s="165" t="str">
        <f>RefOPI!F116</f>
        <v>b. Hay procedimientos escritos para asegurar la calidad de los datos pero no se usan</v>
      </c>
      <c r="AB90" s="165"/>
      <c r="AC90" s="160"/>
      <c r="AD90" s="160"/>
      <c r="AE90" s="180"/>
      <c r="AF90" s="155"/>
      <c r="AG90" s="154"/>
      <c r="AH90" s="166"/>
      <c r="AI90" s="166"/>
      <c r="AJ90" s="166"/>
      <c r="AK90" s="167"/>
      <c r="AL90" s="152"/>
      <c r="AM90" s="152"/>
      <c r="AN90" s="152"/>
      <c r="AO90" s="152"/>
      <c r="AP90" s="152"/>
      <c r="AQ90" s="152"/>
      <c r="AR90" s="152"/>
      <c r="AS90" s="152"/>
      <c r="AT90" s="153"/>
      <c r="AU90" s="153"/>
    </row>
    <row r="91" spans="1:47" ht="18.899999999999999" customHeight="1">
      <c r="B91" s="67"/>
      <c r="C91" s="67"/>
      <c r="D91" s="67"/>
      <c r="E91" s="67"/>
      <c r="F91" s="67"/>
      <c r="H91" s="67"/>
      <c r="I91" s="67"/>
      <c r="J91" s="67"/>
      <c r="K91" s="67"/>
      <c r="L91" s="67"/>
      <c r="M91" s="68"/>
      <c r="N91" s="67"/>
      <c r="O91" s="67"/>
      <c r="P91" s="67"/>
      <c r="Q91" s="67"/>
      <c r="R91" s="67"/>
      <c r="S91" s="67"/>
      <c r="T91" s="67"/>
      <c r="U91" s="67"/>
      <c r="V91" s="67"/>
      <c r="Z91" s="180"/>
      <c r="AA91" s="180"/>
      <c r="AB91" s="180"/>
      <c r="AE91" s="180"/>
    </row>
    <row r="92" spans="1:47" ht="59.1" customHeight="1" thickBot="1">
      <c r="B92" s="274" t="s">
        <v>152</v>
      </c>
      <c r="C92" s="275"/>
      <c r="D92" s="275"/>
      <c r="E92" s="275"/>
      <c r="F92" s="275"/>
      <c r="G92" s="275"/>
      <c r="H92" s="276" t="s">
        <v>341</v>
      </c>
      <c r="I92" s="276"/>
      <c r="J92" s="276"/>
      <c r="K92" s="276"/>
      <c r="L92" s="276"/>
      <c r="M92" s="276"/>
      <c r="N92" s="276"/>
      <c r="O92" s="276"/>
      <c r="P92" s="276"/>
      <c r="Q92" s="276"/>
      <c r="R92" s="276"/>
      <c r="S92" s="276"/>
      <c r="T92" s="276"/>
      <c r="U92" s="276"/>
      <c r="V92" s="277"/>
      <c r="Z92" s="180"/>
      <c r="AA92" s="180"/>
      <c r="AB92" s="180"/>
      <c r="AE92" s="180"/>
    </row>
    <row r="93" spans="1:47" ht="36.9" customHeight="1">
      <c r="B93" s="278" t="s">
        <v>338</v>
      </c>
      <c r="C93" s="279"/>
      <c r="D93" s="279"/>
      <c r="E93" s="279"/>
      <c r="F93" s="231" t="s">
        <v>339</v>
      </c>
      <c r="G93" s="231"/>
      <c r="H93" s="231"/>
      <c r="I93" s="231"/>
      <c r="J93" s="231"/>
      <c r="K93" s="231"/>
      <c r="L93" s="231"/>
      <c r="M93" s="231"/>
      <c r="N93" s="231"/>
      <c r="O93" s="231"/>
      <c r="P93" s="231"/>
      <c r="Q93" s="231"/>
      <c r="R93" s="231"/>
      <c r="S93" s="231"/>
      <c r="T93" s="232"/>
      <c r="U93" s="296" t="s">
        <v>122</v>
      </c>
      <c r="V93" s="297"/>
      <c r="W93" s="190"/>
      <c r="X93" s="182"/>
      <c r="Y93" s="182"/>
      <c r="Z93" s="182"/>
      <c r="AA93" s="182"/>
      <c r="AB93" s="182"/>
      <c r="AC93" s="164"/>
      <c r="AD93" s="164"/>
      <c r="AE93" s="182"/>
      <c r="AF93" s="156"/>
    </row>
    <row r="94" spans="1:47" ht="23.1" customHeight="1">
      <c r="B94" s="280"/>
      <c r="C94" s="281"/>
      <c r="D94" s="281"/>
      <c r="E94" s="281"/>
      <c r="F94" s="233"/>
      <c r="G94" s="233"/>
      <c r="H94" s="233"/>
      <c r="I94" s="233"/>
      <c r="J94" s="233"/>
      <c r="K94" s="233"/>
      <c r="L94" s="233"/>
      <c r="M94" s="233"/>
      <c r="N94" s="233"/>
      <c r="O94" s="233"/>
      <c r="P94" s="233"/>
      <c r="Q94" s="233"/>
      <c r="R94" s="233"/>
      <c r="S94" s="233"/>
      <c r="T94" s="234"/>
      <c r="U94" s="117">
        <f>V94</f>
        <v>1</v>
      </c>
      <c r="V94" s="119">
        <f>M96</f>
        <v>1</v>
      </c>
      <c r="W94" s="190"/>
      <c r="X94" s="182"/>
      <c r="Y94" s="182"/>
      <c r="Z94" s="182"/>
      <c r="AA94" s="182"/>
      <c r="AB94" s="182"/>
      <c r="AC94" s="164"/>
      <c r="AD94" s="164"/>
      <c r="AE94" s="182"/>
      <c r="AF94" s="156"/>
    </row>
    <row r="95" spans="1:47" ht="27" customHeight="1">
      <c r="B95" s="338" t="s">
        <v>114</v>
      </c>
      <c r="C95" s="291"/>
      <c r="D95" s="291"/>
      <c r="E95" s="291"/>
      <c r="F95" s="283"/>
      <c r="G95" s="283"/>
      <c r="H95" s="283" t="s">
        <v>115</v>
      </c>
      <c r="I95" s="283"/>
      <c r="J95" s="283"/>
      <c r="K95" s="283"/>
      <c r="L95" s="283"/>
      <c r="M95" s="283"/>
      <c r="N95" s="283" t="s">
        <v>116</v>
      </c>
      <c r="O95" s="283"/>
      <c r="P95" s="283"/>
      <c r="Q95" s="283"/>
      <c r="R95" s="283"/>
      <c r="S95" s="283" t="s">
        <v>117</v>
      </c>
      <c r="T95" s="283"/>
      <c r="U95" s="292"/>
      <c r="V95" s="293"/>
      <c r="W95" s="190"/>
      <c r="X95" s="182"/>
      <c r="Y95" s="182"/>
      <c r="Z95" s="182"/>
      <c r="AA95" s="182"/>
      <c r="AB95" s="182"/>
      <c r="AC95" s="164"/>
      <c r="AD95" s="164"/>
      <c r="AE95" s="182"/>
      <c r="AF95" s="156"/>
    </row>
    <row r="96" spans="1:47" ht="60" customHeight="1">
      <c r="B96" s="259" t="s">
        <v>340</v>
      </c>
      <c r="C96" s="249"/>
      <c r="D96" s="249"/>
      <c r="E96" s="249"/>
      <c r="F96" s="250"/>
      <c r="G96" s="251"/>
      <c r="H96" s="246" t="s">
        <v>342</v>
      </c>
      <c r="I96" s="247"/>
      <c r="J96" s="247"/>
      <c r="K96" s="247"/>
      <c r="L96" s="66"/>
      <c r="M96" s="243">
        <f>IF(Y96&lt;2,1,IF(Y96=2,2,IF(AND(Y96=6,AC102=0),2,IF(OR(Y96=6,Y96=7),3,IF(Y96=9,4,2)))))</f>
        <v>1</v>
      </c>
      <c r="N96" s="331"/>
      <c r="O96" s="332"/>
      <c r="P96" s="332"/>
      <c r="Q96" s="332"/>
      <c r="R96" s="333"/>
      <c r="S96" s="331"/>
      <c r="T96" s="332"/>
      <c r="U96" s="332"/>
      <c r="V96" s="339"/>
      <c r="W96" s="190"/>
      <c r="X96" s="182"/>
      <c r="Y96" s="324">
        <f>SUM(AC96:AC106)</f>
        <v>0</v>
      </c>
      <c r="Z96" s="181">
        <f>VLOOKUP(H96,RefOPI!K5:L7,2)</f>
        <v>0</v>
      </c>
      <c r="AA96" s="180">
        <f>Z96</f>
        <v>0</v>
      </c>
      <c r="AB96" s="181">
        <f>AA96</f>
        <v>0</v>
      </c>
      <c r="AC96" s="181">
        <f>AB96</f>
        <v>0</v>
      </c>
      <c r="AD96" s="164"/>
      <c r="AE96" s="182"/>
      <c r="AF96" s="156"/>
    </row>
    <row r="97" spans="2:47" ht="39" customHeight="1">
      <c r="B97" s="315" t="s">
        <v>131</v>
      </c>
      <c r="C97" s="262" t="str">
        <f>IF(H96="a. No","No Aplica","Minutas o reportes de juntas de planeación participativas.")</f>
        <v>Minutas o reportes de juntas de planeación participativas.</v>
      </c>
      <c r="D97" s="262"/>
      <c r="E97" s="262"/>
      <c r="F97" s="263">
        <f>Z97</f>
        <v>0</v>
      </c>
      <c r="G97" s="264"/>
      <c r="H97" s="246" t="s">
        <v>124</v>
      </c>
      <c r="I97" s="247"/>
      <c r="J97" s="247"/>
      <c r="K97" s="247"/>
      <c r="L97" s="66"/>
      <c r="M97" s="244"/>
      <c r="N97" s="237"/>
      <c r="O97" s="238"/>
      <c r="P97" s="238"/>
      <c r="Q97" s="238"/>
      <c r="R97" s="239"/>
      <c r="S97" s="237"/>
      <c r="T97" s="238"/>
      <c r="U97" s="238"/>
      <c r="V97" s="340"/>
      <c r="W97" s="190"/>
      <c r="X97" s="182"/>
      <c r="Y97" s="324"/>
      <c r="Z97" s="181">
        <f>VLOOKUP(H97,RefOPI!$K$9:$L$10,2)</f>
        <v>0</v>
      </c>
      <c r="AA97" s="180">
        <f>Z97</f>
        <v>0</v>
      </c>
      <c r="AB97" s="220">
        <f>IF(OR(AA97=2,AA98=2,AA99=2,AA100=2),1,0)</f>
        <v>1</v>
      </c>
      <c r="AC97" s="220">
        <f>IF(AC96=0,0,AB97)</f>
        <v>0</v>
      </c>
      <c r="AD97" s="164"/>
      <c r="AE97" s="182"/>
      <c r="AF97" s="156"/>
    </row>
    <row r="98" spans="2:47" ht="63" customHeight="1">
      <c r="B98" s="321"/>
      <c r="C98" s="261" t="str">
        <f>IF(H96="a. No",C97,"Lista de participantes que demuestren involucramiento de representantes de las organizacoines de la sociedad civil y de los grupos de stakeholders más representativos.")</f>
        <v>Lista de participantes que demuestren involucramiento de representantes de las organizacoines de la sociedad civil y de los grupos de stakeholders más representativos.</v>
      </c>
      <c r="D98" s="261"/>
      <c r="E98" s="261"/>
      <c r="F98" s="263">
        <f>Z98</f>
        <v>2</v>
      </c>
      <c r="G98" s="264"/>
      <c r="H98" s="246" t="s">
        <v>169</v>
      </c>
      <c r="I98" s="247"/>
      <c r="J98" s="247"/>
      <c r="K98" s="247"/>
      <c r="L98" s="66"/>
      <c r="M98" s="244"/>
      <c r="N98" s="237"/>
      <c r="O98" s="238"/>
      <c r="P98" s="238"/>
      <c r="Q98" s="238"/>
      <c r="R98" s="239"/>
      <c r="S98" s="237"/>
      <c r="T98" s="238"/>
      <c r="U98" s="238"/>
      <c r="V98" s="340"/>
      <c r="W98" s="190"/>
      <c r="X98" s="182"/>
      <c r="Y98" s="324"/>
      <c r="Z98" s="181">
        <f>VLOOKUP(H98,RefOPI!$K$9:$L$10,2)</f>
        <v>2</v>
      </c>
      <c r="AA98" s="180">
        <f>Z98</f>
        <v>2</v>
      </c>
      <c r="AB98" s="220"/>
      <c r="AC98" s="220"/>
      <c r="AD98" s="164"/>
      <c r="AE98" s="182"/>
      <c r="AF98" s="156"/>
    </row>
    <row r="99" spans="2:47" ht="39" customHeight="1">
      <c r="B99" s="321"/>
      <c r="C99" s="262" t="str">
        <f>IF(H96="a. No",C98,"Los presupuestos incluyen juntas participativas con la comunidad")</f>
        <v>Los presupuestos incluyen juntas participativas con la comunidad</v>
      </c>
      <c r="D99" s="262"/>
      <c r="E99" s="262"/>
      <c r="F99" s="263">
        <f>Z99</f>
        <v>2</v>
      </c>
      <c r="G99" s="264"/>
      <c r="H99" s="246" t="s">
        <v>169</v>
      </c>
      <c r="I99" s="247"/>
      <c r="J99" s="247"/>
      <c r="K99" s="247"/>
      <c r="L99" s="66"/>
      <c r="M99" s="244"/>
      <c r="N99" s="237"/>
      <c r="O99" s="238"/>
      <c r="P99" s="238"/>
      <c r="Q99" s="238"/>
      <c r="R99" s="239"/>
      <c r="S99" s="237"/>
      <c r="T99" s="238"/>
      <c r="U99" s="238"/>
      <c r="V99" s="340"/>
      <c r="W99" s="190"/>
      <c r="X99" s="182"/>
      <c r="Y99" s="324"/>
      <c r="Z99" s="181">
        <f>VLOOKUP(H99,RefOPI!$K$9:$L$10,2)</f>
        <v>2</v>
      </c>
      <c r="AA99" s="180">
        <f>Z99</f>
        <v>2</v>
      </c>
      <c r="AB99" s="220"/>
      <c r="AC99" s="220"/>
      <c r="AD99" s="164"/>
      <c r="AE99" s="182"/>
      <c r="AF99" s="156"/>
    </row>
    <row r="100" spans="2:47" ht="39" customHeight="1">
      <c r="B100" s="321"/>
      <c r="C100" s="262" t="str">
        <f>IF(H96="a. No",C99,"Otro (describir la evidencia en el recuadro de situación actual)")</f>
        <v>Otro (describir la evidencia en el recuadro de situación actual)</v>
      </c>
      <c r="D100" s="262"/>
      <c r="E100" s="262"/>
      <c r="F100" s="263">
        <f>Z100</f>
        <v>2</v>
      </c>
      <c r="G100" s="264"/>
      <c r="H100" s="246" t="s">
        <v>169</v>
      </c>
      <c r="I100" s="247"/>
      <c r="J100" s="247"/>
      <c r="K100" s="247"/>
      <c r="L100" s="66"/>
      <c r="M100" s="244"/>
      <c r="N100" s="237"/>
      <c r="O100" s="238"/>
      <c r="P100" s="238"/>
      <c r="Q100" s="238"/>
      <c r="R100" s="239"/>
      <c r="S100" s="237"/>
      <c r="T100" s="238"/>
      <c r="U100" s="238"/>
      <c r="V100" s="340"/>
      <c r="W100" s="190"/>
      <c r="X100" s="182"/>
      <c r="Y100" s="324"/>
      <c r="Z100" s="181">
        <f>VLOOKUP(H100,RefOPI!$K$9:$L$10,2)</f>
        <v>2</v>
      </c>
      <c r="AA100" s="180">
        <f>Z100</f>
        <v>2</v>
      </c>
      <c r="AB100" s="220"/>
      <c r="AC100" s="220"/>
      <c r="AD100" s="164"/>
      <c r="AE100" s="182"/>
      <c r="AF100" s="156"/>
    </row>
    <row r="101" spans="2:47" ht="50.1" customHeight="1">
      <c r="B101" s="248" t="s">
        <v>153</v>
      </c>
      <c r="C101" s="249"/>
      <c r="D101" s="249"/>
      <c r="E101" s="249"/>
      <c r="F101" s="250"/>
      <c r="G101" s="251"/>
      <c r="H101" s="246" t="s">
        <v>172</v>
      </c>
      <c r="I101" s="247"/>
      <c r="J101" s="247"/>
      <c r="K101" s="247"/>
      <c r="L101" s="66"/>
      <c r="M101" s="244"/>
      <c r="N101" s="237"/>
      <c r="O101" s="238"/>
      <c r="P101" s="238"/>
      <c r="Q101" s="238"/>
      <c r="R101" s="239"/>
      <c r="S101" s="237"/>
      <c r="T101" s="238"/>
      <c r="U101" s="238"/>
      <c r="V101" s="340"/>
      <c r="W101" s="190"/>
      <c r="X101" s="182"/>
      <c r="Y101" s="324"/>
      <c r="Z101" s="181">
        <f>VLOOKUP(H101,RefOPI!K12:L15,2)</f>
        <v>0</v>
      </c>
      <c r="AA101" s="180">
        <f>Z101</f>
        <v>0</v>
      </c>
      <c r="AB101" s="181">
        <f>IF(OR(AC96=0,AC97=0),0,AA101)</f>
        <v>0</v>
      </c>
      <c r="AC101" s="181">
        <f>AB101</f>
        <v>0</v>
      </c>
      <c r="AD101" s="164"/>
      <c r="AE101" s="182"/>
      <c r="AF101" s="156"/>
    </row>
    <row r="102" spans="2:47" ht="71.099999999999994" customHeight="1">
      <c r="B102" s="315" t="s">
        <v>131</v>
      </c>
      <c r="C102" s="262" t="str">
        <f>VLOOKUP(H101,RefOPI!J17:K21,2)</f>
        <v>No Aplica</v>
      </c>
      <c r="D102" s="262"/>
      <c r="E102" s="262"/>
      <c r="F102" s="263" t="str">
        <f>X102</f>
        <v/>
      </c>
      <c r="G102" s="264"/>
      <c r="H102" s="246" t="s">
        <v>124</v>
      </c>
      <c r="I102" s="247"/>
      <c r="J102" s="247"/>
      <c r="K102" s="247"/>
      <c r="L102" s="66"/>
      <c r="M102" s="244"/>
      <c r="N102" s="237"/>
      <c r="O102" s="238"/>
      <c r="P102" s="238"/>
      <c r="Q102" s="238"/>
      <c r="R102" s="239"/>
      <c r="S102" s="237"/>
      <c r="T102" s="238"/>
      <c r="U102" s="238"/>
      <c r="V102" s="340"/>
      <c r="W102" s="190"/>
      <c r="X102" s="181" t="str">
        <f>IF(C102="No Aplica","",Z102)</f>
        <v/>
      </c>
      <c r="Y102" s="324"/>
      <c r="Z102" s="181">
        <f>VLOOKUP(H102,RefOPI!K9:L10,2)</f>
        <v>0</v>
      </c>
      <c r="AA102" s="181">
        <f>IF(Z102=0,0,1)</f>
        <v>0</v>
      </c>
      <c r="AB102" s="236">
        <f>IF(OR(AA102=1,AA103=1),1,0)</f>
        <v>0</v>
      </c>
      <c r="AC102" s="236">
        <f>IF(AC101=0,0,AB102)</f>
        <v>0</v>
      </c>
      <c r="AD102" s="164"/>
      <c r="AE102" s="182"/>
      <c r="AF102" s="156"/>
    </row>
    <row r="103" spans="2:47" ht="36.9" customHeight="1">
      <c r="B103" s="316"/>
      <c r="C103" s="262" t="str">
        <f>IF(C102="No Aplica",C102,"Otro (describir la evidencia en el recuadro de situación actual)")</f>
        <v>No Aplica</v>
      </c>
      <c r="D103" s="262"/>
      <c r="E103" s="262"/>
      <c r="F103" s="263" t="str">
        <f>X103</f>
        <v/>
      </c>
      <c r="G103" s="264"/>
      <c r="H103" s="246" t="s">
        <v>124</v>
      </c>
      <c r="I103" s="247"/>
      <c r="J103" s="247"/>
      <c r="K103" s="247"/>
      <c r="L103" s="66"/>
      <c r="M103" s="244"/>
      <c r="N103" s="237"/>
      <c r="O103" s="238"/>
      <c r="P103" s="238"/>
      <c r="Q103" s="238"/>
      <c r="R103" s="239"/>
      <c r="S103" s="237"/>
      <c r="T103" s="238"/>
      <c r="U103" s="238"/>
      <c r="V103" s="340"/>
      <c r="W103" s="190"/>
      <c r="X103" s="181" t="str">
        <f>IF(C102="No Aplica","",Z103)</f>
        <v/>
      </c>
      <c r="Y103" s="324"/>
      <c r="Z103" s="181">
        <f>VLOOKUP(H103,RefOPI!K9:L10,2)</f>
        <v>0</v>
      </c>
      <c r="AA103" s="181">
        <f>IF(Z103=0,0,1)</f>
        <v>0</v>
      </c>
      <c r="AB103" s="236"/>
      <c r="AC103" s="236"/>
      <c r="AD103" s="164"/>
      <c r="AE103" s="182"/>
      <c r="AF103" s="156"/>
    </row>
    <row r="104" spans="2:47" ht="60" customHeight="1">
      <c r="B104" s="259" t="s">
        <v>343</v>
      </c>
      <c r="C104" s="249"/>
      <c r="D104" s="249"/>
      <c r="E104" s="249"/>
      <c r="F104" s="263"/>
      <c r="G104" s="264"/>
      <c r="H104" s="246" t="s">
        <v>124</v>
      </c>
      <c r="I104" s="247"/>
      <c r="J104" s="247"/>
      <c r="K104" s="247"/>
      <c r="L104" s="66"/>
      <c r="M104" s="244"/>
      <c r="N104" s="237"/>
      <c r="O104" s="238"/>
      <c r="P104" s="238"/>
      <c r="Q104" s="238"/>
      <c r="R104" s="239"/>
      <c r="S104" s="237"/>
      <c r="T104" s="238"/>
      <c r="U104" s="238"/>
      <c r="V104" s="340"/>
      <c r="W104" s="190"/>
      <c r="X104" s="182"/>
      <c r="Y104" s="324"/>
      <c r="Z104" s="181">
        <f>VLOOKUP(H104,RefOPI!K34:L36,2)</f>
        <v>0</v>
      </c>
      <c r="AA104" s="181">
        <f>Z104</f>
        <v>0</v>
      </c>
      <c r="AB104" s="182">
        <f>IF(AB105=0,0,AA104)</f>
        <v>0</v>
      </c>
      <c r="AC104" s="182">
        <f>IF(AC101&lt;4,0,IF(AC102=0,0,AB104))</f>
        <v>0</v>
      </c>
      <c r="AD104" s="164"/>
      <c r="AE104" s="182"/>
      <c r="AF104" s="156"/>
    </row>
    <row r="105" spans="2:47" ht="62.1" customHeight="1">
      <c r="B105" s="315" t="s">
        <v>131</v>
      </c>
      <c r="C105" s="262" t="str">
        <f>VLOOKUP(H104,RefOPI!J38:K40,2)</f>
        <v>No Aplica</v>
      </c>
      <c r="D105" s="262"/>
      <c r="E105" s="262"/>
      <c r="F105" s="263" t="str">
        <f>X105</f>
        <v/>
      </c>
      <c r="G105" s="264"/>
      <c r="H105" s="246" t="s">
        <v>124</v>
      </c>
      <c r="I105" s="247"/>
      <c r="J105" s="247"/>
      <c r="K105" s="247"/>
      <c r="L105" s="66"/>
      <c r="M105" s="244"/>
      <c r="N105" s="237"/>
      <c r="O105" s="238"/>
      <c r="P105" s="238"/>
      <c r="Q105" s="238"/>
      <c r="R105" s="239"/>
      <c r="S105" s="237"/>
      <c r="T105" s="238"/>
      <c r="U105" s="238"/>
      <c r="V105" s="340"/>
      <c r="W105" s="190"/>
      <c r="X105" s="181" t="str">
        <f>IF(C105="No Aplica","",Z105)</f>
        <v/>
      </c>
      <c r="Y105" s="324"/>
      <c r="Z105" s="181">
        <f>VLOOKUP(H105,RefOPI!K9:L10,2)</f>
        <v>0</v>
      </c>
      <c r="AA105" s="181">
        <f>IF(Z105=0,0,1)</f>
        <v>0</v>
      </c>
      <c r="AB105" s="236">
        <f>IF(OR(AA105=1,AA106=1),1,0)</f>
        <v>0</v>
      </c>
      <c r="AC105" s="236">
        <f>IF(AC104=0,0,AB105)</f>
        <v>0</v>
      </c>
      <c r="AD105" s="164"/>
      <c r="AE105" s="182"/>
      <c r="AF105" s="156"/>
    </row>
    <row r="106" spans="2:47" ht="33" customHeight="1">
      <c r="B106" s="316"/>
      <c r="C106" s="262" t="str">
        <f>IF(C105="No Aplica",C105,"Otro (describir la evidencia en el recuadro de situación actual)")</f>
        <v>No Aplica</v>
      </c>
      <c r="D106" s="262"/>
      <c r="E106" s="262"/>
      <c r="F106" s="263" t="str">
        <f>X106</f>
        <v/>
      </c>
      <c r="G106" s="264"/>
      <c r="H106" s="246" t="s">
        <v>124</v>
      </c>
      <c r="I106" s="247"/>
      <c r="J106" s="247"/>
      <c r="K106" s="247"/>
      <c r="L106" s="66"/>
      <c r="M106" s="245"/>
      <c r="N106" s="237"/>
      <c r="O106" s="238"/>
      <c r="P106" s="238"/>
      <c r="Q106" s="238"/>
      <c r="R106" s="239"/>
      <c r="S106" s="237"/>
      <c r="T106" s="238"/>
      <c r="U106" s="238"/>
      <c r="V106" s="340"/>
      <c r="W106" s="190"/>
      <c r="X106" s="181" t="str">
        <f>IF(C105="No Aplica","",Z106)</f>
        <v/>
      </c>
      <c r="Y106" s="324"/>
      <c r="Z106" s="181">
        <f>VLOOKUP(H106,RefOPI!K9:L10,2)</f>
        <v>0</v>
      </c>
      <c r="AA106" s="181">
        <f>IF(Z106=0,0,1)</f>
        <v>0</v>
      </c>
      <c r="AB106" s="236"/>
      <c r="AC106" s="236"/>
      <c r="AD106" s="164"/>
      <c r="AE106" s="182"/>
      <c r="AF106" s="156"/>
    </row>
    <row r="107" spans="2:47" s="65" customFormat="1" ht="18.899999999999999" customHeight="1">
      <c r="B107" s="268" t="s">
        <v>118</v>
      </c>
      <c r="C107" s="269"/>
      <c r="D107" s="269"/>
      <c r="E107" s="269"/>
      <c r="F107" s="269"/>
      <c r="G107" s="270"/>
      <c r="H107" s="235" t="s">
        <v>133</v>
      </c>
      <c r="I107" s="235"/>
      <c r="J107" s="235"/>
      <c r="K107" s="235"/>
      <c r="L107" s="235"/>
      <c r="M107" s="235" t="s">
        <v>134</v>
      </c>
      <c r="N107" s="235"/>
      <c r="O107" s="235"/>
      <c r="P107" s="235"/>
      <c r="Q107" s="235" t="s">
        <v>135</v>
      </c>
      <c r="R107" s="235"/>
      <c r="S107" s="235"/>
      <c r="T107" s="235" t="s">
        <v>136</v>
      </c>
      <c r="U107" s="235"/>
      <c r="V107" s="298"/>
      <c r="W107" s="62"/>
      <c r="X107" s="158"/>
      <c r="Y107" s="158"/>
      <c r="Z107" s="180"/>
      <c r="AA107" s="180"/>
      <c r="AB107" s="180"/>
      <c r="AC107" s="160"/>
      <c r="AD107" s="160"/>
      <c r="AE107" s="180"/>
      <c r="AF107" s="155"/>
      <c r="AG107" s="154"/>
      <c r="AH107" s="166"/>
      <c r="AI107" s="166"/>
      <c r="AJ107" s="166"/>
      <c r="AK107" s="167"/>
      <c r="AL107" s="152"/>
      <c r="AM107" s="152"/>
      <c r="AN107" s="152"/>
      <c r="AO107" s="152"/>
      <c r="AP107" s="152"/>
      <c r="AQ107" s="152"/>
      <c r="AR107" s="152"/>
      <c r="AS107" s="152"/>
      <c r="AT107" s="153"/>
      <c r="AU107" s="153"/>
    </row>
    <row r="108" spans="2:47" s="65" customFormat="1" ht="60.9" customHeight="1">
      <c r="B108" s="282" t="str">
        <f>IF(OR(F97=2,F98=2,F99=2,F100=2),Y108,"")</f>
        <v>Minutas, reportes, listas de participantes y/o presupuesto de juntas de planeación participativas</v>
      </c>
      <c r="C108" s="265"/>
      <c r="D108" s="265"/>
      <c r="E108" s="265"/>
      <c r="F108" s="284">
        <f>IF(OR(F97=2,F98=2,F99=2,F100=2,),2,IF(AND(F97=0,F98=0,F99=0,F100=0),"",0))</f>
        <v>2</v>
      </c>
      <c r="G108" s="285"/>
      <c r="H108" s="271" t="s">
        <v>430</v>
      </c>
      <c r="I108" s="272"/>
      <c r="J108" s="272"/>
      <c r="K108" s="272"/>
      <c r="L108" s="272"/>
      <c r="M108" s="271" t="s">
        <v>431</v>
      </c>
      <c r="N108" s="272"/>
      <c r="O108" s="272"/>
      <c r="P108" s="272"/>
      <c r="Q108" s="271" t="s">
        <v>428</v>
      </c>
      <c r="R108" s="272"/>
      <c r="S108" s="272"/>
      <c r="T108" s="271" t="s">
        <v>429</v>
      </c>
      <c r="U108" s="272"/>
      <c r="V108" s="294"/>
      <c r="W108" s="62"/>
      <c r="X108" s="158"/>
      <c r="Y108" s="158" t="s">
        <v>154</v>
      </c>
      <c r="Z108" s="180"/>
      <c r="AA108" s="180"/>
      <c r="AB108" s="180"/>
      <c r="AC108" s="160"/>
      <c r="AD108" s="160"/>
      <c r="AE108" s="180"/>
      <c r="AF108" s="155"/>
      <c r="AG108" s="154"/>
      <c r="AH108" s="166"/>
      <c r="AI108" s="166"/>
      <c r="AJ108" s="166"/>
      <c r="AK108" s="167"/>
      <c r="AL108" s="152"/>
      <c r="AM108" s="152"/>
      <c r="AN108" s="152"/>
      <c r="AO108" s="152"/>
      <c r="AP108" s="152"/>
      <c r="AQ108" s="152"/>
      <c r="AR108" s="152"/>
      <c r="AS108" s="152"/>
      <c r="AT108" s="153"/>
      <c r="AU108" s="153"/>
    </row>
    <row r="109" spans="2:47" s="65" customFormat="1" ht="62.1" customHeight="1">
      <c r="B109" s="282" t="str">
        <f>IF(C102="No Aplica","",C102)</f>
        <v/>
      </c>
      <c r="C109" s="265"/>
      <c r="D109" s="265"/>
      <c r="E109" s="265"/>
      <c r="F109" s="284" t="str">
        <f>F102</f>
        <v/>
      </c>
      <c r="G109" s="285"/>
      <c r="H109" s="272"/>
      <c r="I109" s="272"/>
      <c r="J109" s="272"/>
      <c r="K109" s="272"/>
      <c r="L109" s="272"/>
      <c r="M109" s="272"/>
      <c r="N109" s="272"/>
      <c r="O109" s="272"/>
      <c r="P109" s="272"/>
      <c r="Q109" s="272"/>
      <c r="R109" s="272"/>
      <c r="S109" s="272"/>
      <c r="T109" s="272"/>
      <c r="U109" s="272"/>
      <c r="V109" s="294"/>
      <c r="W109" s="62"/>
      <c r="X109" s="158"/>
      <c r="Y109" s="158"/>
      <c r="Z109" s="180"/>
      <c r="AA109" s="180"/>
      <c r="AB109" s="180"/>
      <c r="AC109" s="160"/>
      <c r="AD109" s="160"/>
      <c r="AE109" s="180"/>
      <c r="AF109" s="155"/>
      <c r="AG109" s="154"/>
      <c r="AH109" s="166"/>
      <c r="AI109" s="166"/>
      <c r="AJ109" s="166"/>
      <c r="AK109" s="167"/>
      <c r="AL109" s="152"/>
      <c r="AM109" s="152"/>
      <c r="AN109" s="152"/>
      <c r="AO109" s="152"/>
      <c r="AP109" s="152"/>
      <c r="AQ109" s="152"/>
      <c r="AR109" s="152"/>
      <c r="AS109" s="152"/>
      <c r="AT109" s="153"/>
      <c r="AU109" s="153"/>
    </row>
    <row r="110" spans="2:47" s="65" customFormat="1" ht="65.099999999999994" customHeight="1">
      <c r="B110" s="282" t="str">
        <f>IF(C105="No Aplica","",C105)</f>
        <v/>
      </c>
      <c r="C110" s="265"/>
      <c r="D110" s="265"/>
      <c r="E110" s="265"/>
      <c r="F110" s="284" t="str">
        <f>F105</f>
        <v/>
      </c>
      <c r="G110" s="285"/>
      <c r="H110" s="272"/>
      <c r="I110" s="272"/>
      <c r="J110" s="272"/>
      <c r="K110" s="272"/>
      <c r="L110" s="272"/>
      <c r="M110" s="272"/>
      <c r="N110" s="272"/>
      <c r="O110" s="272"/>
      <c r="P110" s="272"/>
      <c r="Q110" s="272"/>
      <c r="R110" s="272"/>
      <c r="S110" s="272"/>
      <c r="T110" s="272"/>
      <c r="U110" s="272"/>
      <c r="V110" s="294"/>
      <c r="W110" s="62"/>
      <c r="X110" s="158"/>
      <c r="Y110" s="158"/>
      <c r="Z110" s="180"/>
      <c r="AA110" s="180"/>
      <c r="AB110" s="180"/>
      <c r="AC110" s="160"/>
      <c r="AD110" s="160"/>
      <c r="AE110" s="180"/>
      <c r="AF110" s="155"/>
      <c r="AG110" s="154"/>
      <c r="AH110" s="166"/>
      <c r="AI110" s="166"/>
      <c r="AJ110" s="166"/>
      <c r="AK110" s="167"/>
      <c r="AL110" s="152"/>
      <c r="AM110" s="152"/>
      <c r="AN110" s="152"/>
      <c r="AO110" s="152"/>
      <c r="AP110" s="152"/>
      <c r="AQ110" s="152"/>
      <c r="AR110" s="152"/>
      <c r="AS110" s="152"/>
      <c r="AT110" s="153"/>
      <c r="AU110" s="153"/>
    </row>
    <row r="111" spans="2:47" s="65" customFormat="1" ht="47.1" customHeight="1" thickBot="1">
      <c r="B111" s="299"/>
      <c r="C111" s="300"/>
      <c r="D111" s="300"/>
      <c r="E111" s="300"/>
      <c r="F111" s="341"/>
      <c r="G111" s="287"/>
      <c r="H111" s="273"/>
      <c r="I111" s="273"/>
      <c r="J111" s="273"/>
      <c r="K111" s="273"/>
      <c r="L111" s="273"/>
      <c r="M111" s="273"/>
      <c r="N111" s="273"/>
      <c r="O111" s="273"/>
      <c r="P111" s="273"/>
      <c r="Q111" s="273"/>
      <c r="R111" s="273"/>
      <c r="S111" s="273"/>
      <c r="T111" s="273"/>
      <c r="U111" s="273"/>
      <c r="V111" s="295"/>
      <c r="W111" s="62"/>
      <c r="X111" s="158"/>
      <c r="Y111" s="158"/>
      <c r="Z111" s="180"/>
      <c r="AA111" s="180"/>
      <c r="AB111" s="180"/>
      <c r="AC111" s="160"/>
      <c r="AD111" s="160"/>
      <c r="AE111" s="180"/>
      <c r="AF111" s="155"/>
      <c r="AG111" s="154"/>
      <c r="AH111" s="166"/>
      <c r="AI111" s="166"/>
      <c r="AJ111" s="166"/>
      <c r="AK111" s="167"/>
      <c r="AL111" s="152"/>
      <c r="AM111" s="152"/>
      <c r="AN111" s="152"/>
      <c r="AO111" s="152"/>
      <c r="AP111" s="152"/>
      <c r="AQ111" s="152"/>
      <c r="AR111" s="152"/>
      <c r="AS111" s="152"/>
      <c r="AT111" s="153"/>
      <c r="AU111" s="153"/>
    </row>
    <row r="112" spans="2:47" s="65" customFormat="1" ht="15" thickBot="1">
      <c r="B112" s="61"/>
      <c r="C112" s="61"/>
      <c r="D112" s="61"/>
      <c r="E112" s="61"/>
      <c r="F112" s="61"/>
      <c r="G112" s="61"/>
      <c r="H112" s="61"/>
      <c r="I112" s="61"/>
      <c r="J112" s="61"/>
      <c r="K112" s="61"/>
      <c r="L112" s="61"/>
      <c r="M112" s="61"/>
      <c r="N112" s="61"/>
      <c r="O112" s="61"/>
      <c r="P112" s="61"/>
      <c r="Q112" s="61"/>
      <c r="R112" s="61"/>
      <c r="S112" s="61"/>
      <c r="T112" s="60"/>
      <c r="U112" s="60"/>
      <c r="V112" s="60"/>
      <c r="W112" s="62"/>
      <c r="X112" s="158"/>
      <c r="Y112" s="158"/>
      <c r="Z112" s="180"/>
      <c r="AA112" s="180"/>
      <c r="AB112" s="180"/>
      <c r="AC112" s="160"/>
      <c r="AD112" s="160"/>
      <c r="AE112" s="180"/>
      <c r="AF112" s="155"/>
      <c r="AG112" s="154"/>
      <c r="AH112" s="166"/>
      <c r="AI112" s="166"/>
      <c r="AJ112" s="166"/>
      <c r="AK112" s="167"/>
      <c r="AL112" s="152"/>
      <c r="AM112" s="152"/>
      <c r="AN112" s="152"/>
      <c r="AO112" s="152"/>
      <c r="AP112" s="152"/>
      <c r="AQ112" s="152"/>
      <c r="AR112" s="152"/>
      <c r="AS112" s="152"/>
      <c r="AT112" s="153"/>
      <c r="AU112" s="153"/>
    </row>
    <row r="113" spans="2:47" s="65" customFormat="1" ht="30" customHeight="1">
      <c r="B113" s="278" t="s">
        <v>155</v>
      </c>
      <c r="C113" s="279"/>
      <c r="D113" s="279"/>
      <c r="E113" s="279"/>
      <c r="F113" s="404" t="s">
        <v>344</v>
      </c>
      <c r="G113" s="404"/>
      <c r="H113" s="404"/>
      <c r="I113" s="404"/>
      <c r="J113" s="404"/>
      <c r="K113" s="404"/>
      <c r="L113" s="404"/>
      <c r="M113" s="404"/>
      <c r="N113" s="404"/>
      <c r="O113" s="404"/>
      <c r="P113" s="404"/>
      <c r="Q113" s="404"/>
      <c r="R113" s="404"/>
      <c r="S113" s="404"/>
      <c r="T113" s="405"/>
      <c r="U113" s="296" t="s">
        <v>122</v>
      </c>
      <c r="V113" s="297"/>
      <c r="W113" s="175"/>
      <c r="X113" s="181"/>
      <c r="Y113" s="181"/>
      <c r="Z113" s="181"/>
      <c r="AA113" s="181"/>
      <c r="AB113" s="181"/>
      <c r="AC113" s="164"/>
      <c r="AD113" s="164"/>
      <c r="AE113" s="181"/>
      <c r="AF113" s="157"/>
      <c r="AG113" s="154"/>
      <c r="AH113" s="166"/>
      <c r="AI113" s="166"/>
      <c r="AJ113" s="166"/>
      <c r="AK113" s="167"/>
      <c r="AL113" s="152"/>
      <c r="AM113" s="152"/>
      <c r="AN113" s="152"/>
      <c r="AO113" s="152"/>
      <c r="AP113" s="152"/>
      <c r="AQ113" s="152"/>
      <c r="AR113" s="152"/>
      <c r="AS113" s="152"/>
      <c r="AT113" s="153"/>
      <c r="AU113" s="153"/>
    </row>
    <row r="114" spans="2:47" s="65" customFormat="1" ht="23.1" customHeight="1">
      <c r="B114" s="280"/>
      <c r="C114" s="281"/>
      <c r="D114" s="281"/>
      <c r="E114" s="281"/>
      <c r="F114" s="406"/>
      <c r="G114" s="406"/>
      <c r="H114" s="406"/>
      <c r="I114" s="406"/>
      <c r="J114" s="406"/>
      <c r="K114" s="406"/>
      <c r="L114" s="406"/>
      <c r="M114" s="406"/>
      <c r="N114" s="406"/>
      <c r="O114" s="406"/>
      <c r="P114" s="406"/>
      <c r="Q114" s="406"/>
      <c r="R114" s="406"/>
      <c r="S114" s="406"/>
      <c r="T114" s="407"/>
      <c r="U114" s="117">
        <f>V114</f>
        <v>1</v>
      </c>
      <c r="V114" s="119">
        <f>M116</f>
        <v>1</v>
      </c>
      <c r="W114" s="175"/>
      <c r="X114" s="181"/>
      <c r="Y114" s="181"/>
      <c r="Z114" s="181"/>
      <c r="AA114" s="181"/>
      <c r="AB114" s="181"/>
      <c r="AC114" s="164"/>
      <c r="AD114" s="164"/>
      <c r="AE114" s="181"/>
      <c r="AF114" s="157"/>
      <c r="AG114" s="154"/>
      <c r="AH114" s="166"/>
      <c r="AI114" s="166"/>
      <c r="AJ114" s="166"/>
      <c r="AK114" s="167"/>
      <c r="AL114" s="152"/>
      <c r="AM114" s="152"/>
      <c r="AN114" s="152"/>
      <c r="AO114" s="152"/>
      <c r="AP114" s="152"/>
      <c r="AQ114" s="152"/>
      <c r="AR114" s="152"/>
      <c r="AS114" s="152"/>
      <c r="AT114" s="153"/>
      <c r="AU114" s="153"/>
    </row>
    <row r="115" spans="2:47" s="65" customFormat="1" ht="27" customHeight="1">
      <c r="B115" s="289" t="s">
        <v>114</v>
      </c>
      <c r="C115" s="290"/>
      <c r="D115" s="290"/>
      <c r="E115" s="290"/>
      <c r="F115" s="290"/>
      <c r="G115" s="291"/>
      <c r="H115" s="283" t="s">
        <v>115</v>
      </c>
      <c r="I115" s="283"/>
      <c r="J115" s="283"/>
      <c r="K115" s="283"/>
      <c r="L115" s="283"/>
      <c r="M115" s="283"/>
      <c r="N115" s="283" t="s">
        <v>116</v>
      </c>
      <c r="O115" s="283"/>
      <c r="P115" s="283"/>
      <c r="Q115" s="283"/>
      <c r="R115" s="283"/>
      <c r="S115" s="283" t="s">
        <v>117</v>
      </c>
      <c r="T115" s="283"/>
      <c r="U115" s="292"/>
      <c r="V115" s="293"/>
      <c r="W115" s="190"/>
      <c r="X115" s="182"/>
      <c r="Y115" s="182"/>
      <c r="Z115" s="182"/>
      <c r="AA115" s="182"/>
      <c r="AB115" s="182"/>
      <c r="AC115" s="164"/>
      <c r="AD115" s="164"/>
      <c r="AE115" s="182"/>
      <c r="AF115" s="156"/>
      <c r="AG115" s="154"/>
      <c r="AH115" s="166"/>
      <c r="AI115" s="166"/>
      <c r="AJ115" s="166"/>
      <c r="AK115" s="167"/>
      <c r="AL115" s="152"/>
      <c r="AM115" s="152"/>
      <c r="AN115" s="152"/>
      <c r="AO115" s="152"/>
      <c r="AP115" s="152"/>
      <c r="AQ115" s="152"/>
      <c r="AR115" s="152"/>
      <c r="AS115" s="152"/>
      <c r="AT115" s="153"/>
      <c r="AU115" s="153"/>
    </row>
    <row r="116" spans="2:47" s="65" customFormat="1" ht="68.099999999999994" customHeight="1">
      <c r="B116" s="259" t="s">
        <v>345</v>
      </c>
      <c r="C116" s="249"/>
      <c r="D116" s="249"/>
      <c r="E116" s="249"/>
      <c r="F116" s="329"/>
      <c r="G116" s="330"/>
      <c r="H116" s="313" t="s">
        <v>124</v>
      </c>
      <c r="I116" s="314"/>
      <c r="J116" s="314"/>
      <c r="K116" s="314"/>
      <c r="L116" s="66"/>
      <c r="M116" s="243">
        <f>IF(Y116&lt;4,1,IF(OR(Y116=4,Y116=5,Y116=6),2,IF(Y116=7,3,IF(Y116=9,4,"error"))))</f>
        <v>1</v>
      </c>
      <c r="N116" s="237"/>
      <c r="O116" s="238"/>
      <c r="P116" s="238"/>
      <c r="Q116" s="238"/>
      <c r="R116" s="239"/>
      <c r="S116" s="331"/>
      <c r="T116" s="332"/>
      <c r="U116" s="332"/>
      <c r="V116" s="339"/>
      <c r="W116" s="190"/>
      <c r="X116" s="182"/>
      <c r="Y116" s="324">
        <f>SUM(AC116:AC125)</f>
        <v>0</v>
      </c>
      <c r="Z116" s="181">
        <f>VLOOKUP(H116,RefOPI!K56:L60,2)</f>
        <v>0</v>
      </c>
      <c r="AA116" s="181">
        <f>Z116</f>
        <v>0</v>
      </c>
      <c r="AB116" s="182">
        <f>AA116</f>
        <v>0</v>
      </c>
      <c r="AC116" s="182">
        <f>AB116</f>
        <v>0</v>
      </c>
      <c r="AD116" s="164"/>
      <c r="AE116" s="182"/>
      <c r="AF116" s="156"/>
      <c r="AG116" s="154"/>
      <c r="AH116" s="166"/>
      <c r="AI116" s="166"/>
      <c r="AJ116" s="166"/>
      <c r="AK116" s="167"/>
      <c r="AL116" s="152"/>
      <c r="AM116" s="152"/>
      <c r="AN116" s="152"/>
      <c r="AO116" s="152"/>
      <c r="AP116" s="152"/>
      <c r="AQ116" s="152"/>
      <c r="AR116" s="152"/>
      <c r="AS116" s="152"/>
      <c r="AT116" s="153"/>
      <c r="AU116" s="153"/>
    </row>
    <row r="117" spans="2:47" ht="54.9" customHeight="1">
      <c r="B117" s="315" t="s">
        <v>131</v>
      </c>
      <c r="C117" s="261" t="str">
        <f>VLOOKUP(H116,RefOPI!J62:K66,2)</f>
        <v>No Aplica</v>
      </c>
      <c r="D117" s="261"/>
      <c r="E117" s="261"/>
      <c r="F117" s="263" t="str">
        <f>X117</f>
        <v/>
      </c>
      <c r="G117" s="264"/>
      <c r="H117" s="246" t="s">
        <v>124</v>
      </c>
      <c r="I117" s="247"/>
      <c r="J117" s="247"/>
      <c r="K117" s="247"/>
      <c r="L117" s="66"/>
      <c r="M117" s="244"/>
      <c r="N117" s="237"/>
      <c r="O117" s="238"/>
      <c r="P117" s="238"/>
      <c r="Q117" s="238"/>
      <c r="R117" s="239"/>
      <c r="S117" s="237"/>
      <c r="T117" s="238"/>
      <c r="U117" s="238"/>
      <c r="V117" s="340"/>
      <c r="W117" s="190"/>
      <c r="X117" s="181" t="str">
        <f>IF(C117="No Aplica","",Z117)</f>
        <v/>
      </c>
      <c r="Y117" s="324"/>
      <c r="Z117" s="181">
        <f>VLOOKUP(H117,RefOPI!K9:L10,2)</f>
        <v>0</v>
      </c>
      <c r="AA117" s="181">
        <f>IF(Z117=0,0,1)</f>
        <v>0</v>
      </c>
      <c r="AB117" s="180">
        <f>AA117</f>
        <v>0</v>
      </c>
      <c r="AC117" s="160">
        <f>IF(AC116&lt;2,0,AB117)</f>
        <v>0</v>
      </c>
      <c r="AD117" s="164"/>
      <c r="AE117" s="182"/>
      <c r="AF117" s="156"/>
    </row>
    <row r="118" spans="2:47" ht="54.9" customHeight="1">
      <c r="B118" s="321"/>
      <c r="C118" s="261" t="str">
        <f>VLOOKUP(H116,RefOPI!J70:K74,2)</f>
        <v>No Aplica</v>
      </c>
      <c r="D118" s="261"/>
      <c r="E118" s="261"/>
      <c r="F118" s="263" t="str">
        <f>X118</f>
        <v/>
      </c>
      <c r="G118" s="264"/>
      <c r="H118" s="246" t="s">
        <v>124</v>
      </c>
      <c r="I118" s="247"/>
      <c r="J118" s="247"/>
      <c r="K118" s="247"/>
      <c r="L118" s="66"/>
      <c r="M118" s="244"/>
      <c r="N118" s="169"/>
      <c r="O118" s="171"/>
      <c r="P118" s="171"/>
      <c r="Q118" s="171"/>
      <c r="R118" s="170"/>
      <c r="S118" s="237"/>
      <c r="T118" s="238"/>
      <c r="U118" s="238"/>
      <c r="V118" s="340"/>
      <c r="W118" s="190"/>
      <c r="X118" s="181" t="str">
        <f>IF(C118="No Aplica","",Z118)</f>
        <v/>
      </c>
      <c r="Y118" s="324"/>
      <c r="Z118" s="181">
        <f>VLOOKUP(H118,RefOPI!K9:L10,2)</f>
        <v>0</v>
      </c>
      <c r="AA118" s="181">
        <f>IF(Z118=0,0,IF(C118="No Aplica",0,1))</f>
        <v>0</v>
      </c>
      <c r="AB118" s="236">
        <f>IF(OR(AA118=1,AA119=1),1,0)</f>
        <v>0</v>
      </c>
      <c r="AC118" s="236">
        <f>IF(AC116&lt;2,0,AB118)</f>
        <v>0</v>
      </c>
      <c r="AD118" s="164"/>
      <c r="AE118" s="182"/>
      <c r="AF118" s="156"/>
    </row>
    <row r="119" spans="2:47" ht="36.9" customHeight="1">
      <c r="B119" s="316"/>
      <c r="C119" s="262" t="str">
        <f>IF(C117="No Aplica","","Otro (describir la evidencia en el recuadro de situación actual)")</f>
        <v/>
      </c>
      <c r="D119" s="262"/>
      <c r="E119" s="262"/>
      <c r="F119" s="263" t="str">
        <f>X119</f>
        <v/>
      </c>
      <c r="G119" s="264"/>
      <c r="H119" s="246" t="s">
        <v>124</v>
      </c>
      <c r="I119" s="247"/>
      <c r="J119" s="247"/>
      <c r="K119" s="247"/>
      <c r="L119" s="66"/>
      <c r="M119" s="244"/>
      <c r="N119" s="237"/>
      <c r="O119" s="238"/>
      <c r="P119" s="238"/>
      <c r="Q119" s="238"/>
      <c r="R119" s="239"/>
      <c r="S119" s="237"/>
      <c r="T119" s="238"/>
      <c r="U119" s="238"/>
      <c r="V119" s="340"/>
      <c r="W119" s="190"/>
      <c r="X119" s="181" t="str">
        <f>IF(C118="No Aplica","",Z119)</f>
        <v/>
      </c>
      <c r="Y119" s="324"/>
      <c r="Z119" s="181">
        <f>VLOOKUP(H119,RefOPI!K9:L10,2)</f>
        <v>0</v>
      </c>
      <c r="AA119" s="181">
        <f>IF(Z119=0,0,1)</f>
        <v>0</v>
      </c>
      <c r="AB119" s="236"/>
      <c r="AC119" s="236"/>
      <c r="AD119" s="164"/>
      <c r="AE119" s="182"/>
      <c r="AF119" s="156"/>
    </row>
    <row r="120" spans="2:47" s="65" customFormat="1" ht="51.9" customHeight="1">
      <c r="B120" s="248" t="s">
        <v>328</v>
      </c>
      <c r="C120" s="249"/>
      <c r="D120" s="249"/>
      <c r="E120" s="249"/>
      <c r="F120" s="252"/>
      <c r="G120" s="253"/>
      <c r="H120" s="313" t="s">
        <v>124</v>
      </c>
      <c r="I120" s="314"/>
      <c r="J120" s="314"/>
      <c r="K120" s="314"/>
      <c r="L120" s="66"/>
      <c r="M120" s="244"/>
      <c r="N120" s="237"/>
      <c r="O120" s="238"/>
      <c r="P120" s="238"/>
      <c r="Q120" s="238"/>
      <c r="R120" s="239"/>
      <c r="S120" s="237"/>
      <c r="T120" s="238"/>
      <c r="U120" s="238"/>
      <c r="V120" s="340"/>
      <c r="W120" s="190"/>
      <c r="X120" s="182"/>
      <c r="Y120" s="324"/>
      <c r="Z120" s="181">
        <f>VLOOKUP(H120,RefOPI!K80:L83,2)</f>
        <v>0</v>
      </c>
      <c r="AA120" s="181">
        <f>Z120</f>
        <v>0</v>
      </c>
      <c r="AB120" s="182">
        <f>AA120</f>
        <v>0</v>
      </c>
      <c r="AC120" s="182">
        <f>IF(AC116&lt;3,0,AB120)</f>
        <v>0</v>
      </c>
      <c r="AD120" s="164"/>
      <c r="AE120" s="182"/>
      <c r="AF120" s="156"/>
      <c r="AG120" s="154"/>
      <c r="AH120" s="166"/>
      <c r="AI120" s="166"/>
      <c r="AJ120" s="166"/>
      <c r="AK120" s="167"/>
      <c r="AL120" s="152"/>
      <c r="AM120" s="152"/>
      <c r="AN120" s="152"/>
      <c r="AO120" s="152"/>
      <c r="AP120" s="152"/>
      <c r="AQ120" s="152"/>
      <c r="AR120" s="152"/>
      <c r="AS120" s="152"/>
      <c r="AT120" s="153"/>
      <c r="AU120" s="153"/>
    </row>
    <row r="121" spans="2:47" ht="68.099999999999994" customHeight="1">
      <c r="B121" s="315" t="s">
        <v>131</v>
      </c>
      <c r="C121" s="262" t="str">
        <f>VLOOKUP(H120,RefOPI!J85:K88,2)</f>
        <v>No Aplica</v>
      </c>
      <c r="D121" s="262"/>
      <c r="E121" s="262"/>
      <c r="F121" s="263" t="str">
        <f>X121</f>
        <v/>
      </c>
      <c r="G121" s="264"/>
      <c r="H121" s="246" t="s">
        <v>124</v>
      </c>
      <c r="I121" s="247"/>
      <c r="J121" s="247"/>
      <c r="K121" s="247"/>
      <c r="L121" s="66"/>
      <c r="M121" s="244"/>
      <c r="N121" s="237"/>
      <c r="O121" s="238"/>
      <c r="P121" s="238"/>
      <c r="Q121" s="238"/>
      <c r="R121" s="239"/>
      <c r="S121" s="237"/>
      <c r="T121" s="238"/>
      <c r="U121" s="238"/>
      <c r="V121" s="340"/>
      <c r="W121" s="190"/>
      <c r="X121" s="181" t="str">
        <f>IF(C121="No Aplica","",Z121)</f>
        <v/>
      </c>
      <c r="Y121" s="324"/>
      <c r="Z121" s="181">
        <f>VLOOKUP(H121,RefOPI!K76:L77,2)</f>
        <v>0</v>
      </c>
      <c r="AA121" s="181">
        <f>IF(Z121=0,0,1)</f>
        <v>0</v>
      </c>
      <c r="AB121" s="236">
        <f>IF(Z120=0,0,IF(OR(AA121=1,AA122=1),1,0))</f>
        <v>0</v>
      </c>
      <c r="AC121" s="236">
        <f>IF(AC120=0,0,AB121)</f>
        <v>0</v>
      </c>
      <c r="AD121" s="164"/>
      <c r="AE121" s="182"/>
      <c r="AF121" s="156"/>
    </row>
    <row r="122" spans="2:47" ht="36.9" customHeight="1">
      <c r="B122" s="316"/>
      <c r="C122" s="262" t="str">
        <f>IF(C121="No Aplica",C121,"Otro (describir la evidencia en el recuadro de situación actual)")</f>
        <v>No Aplica</v>
      </c>
      <c r="D122" s="262"/>
      <c r="E122" s="262"/>
      <c r="F122" s="263" t="str">
        <f>X122</f>
        <v/>
      </c>
      <c r="G122" s="264"/>
      <c r="H122" s="246" t="s">
        <v>124</v>
      </c>
      <c r="I122" s="247"/>
      <c r="J122" s="247"/>
      <c r="K122" s="247"/>
      <c r="L122" s="66"/>
      <c r="M122" s="244"/>
      <c r="N122" s="237"/>
      <c r="O122" s="238"/>
      <c r="P122" s="238"/>
      <c r="Q122" s="238"/>
      <c r="R122" s="239"/>
      <c r="S122" s="237"/>
      <c r="T122" s="238"/>
      <c r="U122" s="238"/>
      <c r="V122" s="340"/>
      <c r="W122" s="190"/>
      <c r="X122" s="181" t="str">
        <f>IF(C121="No Aplica","",Z122)</f>
        <v/>
      </c>
      <c r="Y122" s="324"/>
      <c r="Z122" s="181">
        <f>VLOOKUP(H122,RefOPI!K76:L77,2)</f>
        <v>0</v>
      </c>
      <c r="AA122" s="181">
        <f>IF(Z122=0,0,1)</f>
        <v>0</v>
      </c>
      <c r="AB122" s="236"/>
      <c r="AC122" s="236"/>
      <c r="AD122" s="164"/>
      <c r="AE122" s="182"/>
      <c r="AF122" s="156"/>
    </row>
    <row r="123" spans="2:47" s="65" customFormat="1" ht="83.1" customHeight="1">
      <c r="B123" s="248" t="s">
        <v>329</v>
      </c>
      <c r="C123" s="249"/>
      <c r="D123" s="249"/>
      <c r="E123" s="249"/>
      <c r="F123" s="250"/>
      <c r="G123" s="251"/>
      <c r="H123" s="246" t="s">
        <v>124</v>
      </c>
      <c r="I123" s="247"/>
      <c r="J123" s="247"/>
      <c r="K123" s="247"/>
      <c r="L123" s="66"/>
      <c r="M123" s="244"/>
      <c r="N123" s="237"/>
      <c r="O123" s="238"/>
      <c r="P123" s="238"/>
      <c r="Q123" s="238"/>
      <c r="R123" s="239"/>
      <c r="S123" s="237"/>
      <c r="T123" s="238"/>
      <c r="U123" s="238"/>
      <c r="V123" s="340"/>
      <c r="W123" s="190"/>
      <c r="X123" s="182"/>
      <c r="Y123" s="324"/>
      <c r="Z123" s="181">
        <f>VLOOKUP(H123,RefOPI!K95:L97,2)</f>
        <v>0</v>
      </c>
      <c r="AA123" s="181">
        <f>IF(AB124=0,0,Z123)</f>
        <v>0</v>
      </c>
      <c r="AB123" s="182">
        <f>IF(OR(AC121=0,AC120=0),0,AA123)</f>
        <v>0</v>
      </c>
      <c r="AC123" s="182">
        <f>IF(AC116&lt;3,0,AB123)</f>
        <v>0</v>
      </c>
      <c r="AD123" s="164"/>
      <c r="AE123" s="182"/>
      <c r="AF123" s="156"/>
      <c r="AG123" s="154"/>
      <c r="AH123" s="166"/>
      <c r="AI123" s="166"/>
      <c r="AJ123" s="166"/>
      <c r="AK123" s="167"/>
      <c r="AL123" s="152"/>
      <c r="AM123" s="152"/>
      <c r="AN123" s="152"/>
      <c r="AO123" s="152"/>
      <c r="AP123" s="152"/>
      <c r="AQ123" s="152"/>
      <c r="AR123" s="152"/>
      <c r="AS123" s="152"/>
      <c r="AT123" s="153"/>
      <c r="AU123" s="153"/>
    </row>
    <row r="124" spans="2:47" ht="42.9" customHeight="1">
      <c r="B124" s="315" t="s">
        <v>131</v>
      </c>
      <c r="C124" s="262" t="str">
        <f>VLOOKUP(H123,RefOPI!J99:K101,2)</f>
        <v>No Aplica</v>
      </c>
      <c r="D124" s="262"/>
      <c r="E124" s="262"/>
      <c r="F124" s="263" t="str">
        <f>X124</f>
        <v/>
      </c>
      <c r="G124" s="264"/>
      <c r="H124" s="246" t="s">
        <v>124</v>
      </c>
      <c r="I124" s="247"/>
      <c r="J124" s="247"/>
      <c r="K124" s="247"/>
      <c r="L124" s="66"/>
      <c r="M124" s="244"/>
      <c r="N124" s="237"/>
      <c r="O124" s="238"/>
      <c r="P124" s="238"/>
      <c r="Q124" s="238"/>
      <c r="R124" s="239"/>
      <c r="S124" s="169"/>
      <c r="T124" s="171"/>
      <c r="U124" s="171"/>
      <c r="V124" s="172"/>
      <c r="W124" s="190"/>
      <c r="X124" s="181" t="str">
        <f>IF(C124="No Aplica","",Z124)</f>
        <v/>
      </c>
      <c r="Y124" s="324"/>
      <c r="Z124" s="181">
        <f>VLOOKUP(H124,RefOPI!K76:L77,2)</f>
        <v>0</v>
      </c>
      <c r="AA124" s="181">
        <f>IF(Z124=0,0,1)</f>
        <v>0</v>
      </c>
      <c r="AB124" s="236">
        <f>IF(OR(AA124=1,AA125=1),1,0)</f>
        <v>0</v>
      </c>
      <c r="AC124" s="236">
        <f>IF(AC123=0,0,AB124)</f>
        <v>0</v>
      </c>
      <c r="AD124" s="164"/>
      <c r="AE124" s="182"/>
      <c r="AF124" s="156"/>
    </row>
    <row r="125" spans="2:47" s="65" customFormat="1" ht="42.9" customHeight="1">
      <c r="B125" s="316"/>
      <c r="C125" s="262" t="str">
        <f>IF(C124="No Aplica",C124,"Otro (describir la evidencia en el recuadro de situación actual)")</f>
        <v>No Aplica</v>
      </c>
      <c r="D125" s="262"/>
      <c r="E125" s="262"/>
      <c r="F125" s="263" t="str">
        <f>X125</f>
        <v/>
      </c>
      <c r="G125" s="264"/>
      <c r="H125" s="246" t="s">
        <v>124</v>
      </c>
      <c r="I125" s="247"/>
      <c r="J125" s="247"/>
      <c r="K125" s="247"/>
      <c r="L125" s="66"/>
      <c r="M125" s="245"/>
      <c r="N125" s="237"/>
      <c r="O125" s="238"/>
      <c r="P125" s="238"/>
      <c r="Q125" s="238"/>
      <c r="R125" s="239"/>
      <c r="S125" s="169"/>
      <c r="T125" s="171"/>
      <c r="U125" s="171"/>
      <c r="V125" s="172"/>
      <c r="W125" s="190"/>
      <c r="X125" s="181" t="str">
        <f>IF(C125="No Aplica","",Z125)</f>
        <v/>
      </c>
      <c r="Y125" s="324"/>
      <c r="Z125" s="181">
        <f>VLOOKUP(H125,RefOPI!K76:L77,2)</f>
        <v>0</v>
      </c>
      <c r="AA125" s="181">
        <f>IF(Z125=0,0,1)</f>
        <v>0</v>
      </c>
      <c r="AB125" s="236"/>
      <c r="AC125" s="236"/>
      <c r="AD125" s="164"/>
      <c r="AE125" s="182"/>
      <c r="AF125" s="156"/>
      <c r="AG125" s="154"/>
      <c r="AH125" s="166"/>
      <c r="AI125" s="166"/>
      <c r="AJ125" s="166"/>
      <c r="AK125" s="167"/>
      <c r="AL125" s="152"/>
      <c r="AM125" s="152"/>
      <c r="AN125" s="152"/>
      <c r="AO125" s="152"/>
      <c r="AP125" s="152"/>
      <c r="AQ125" s="152"/>
      <c r="AR125" s="152"/>
      <c r="AS125" s="152"/>
      <c r="AT125" s="153"/>
      <c r="AU125" s="153"/>
    </row>
    <row r="126" spans="2:47" s="65" customFormat="1" ht="18.899999999999999" customHeight="1">
      <c r="B126" s="268" t="s">
        <v>118</v>
      </c>
      <c r="C126" s="269"/>
      <c r="D126" s="269"/>
      <c r="E126" s="269"/>
      <c r="F126" s="269"/>
      <c r="G126" s="270"/>
      <c r="H126" s="235" t="s">
        <v>133</v>
      </c>
      <c r="I126" s="235"/>
      <c r="J126" s="235"/>
      <c r="K126" s="235"/>
      <c r="L126" s="235"/>
      <c r="M126" s="235" t="s">
        <v>134</v>
      </c>
      <c r="N126" s="235"/>
      <c r="O126" s="235"/>
      <c r="P126" s="235"/>
      <c r="Q126" s="235" t="s">
        <v>135</v>
      </c>
      <c r="R126" s="235"/>
      <c r="S126" s="235"/>
      <c r="T126" s="235" t="s">
        <v>136</v>
      </c>
      <c r="U126" s="235"/>
      <c r="V126" s="298"/>
      <c r="W126" s="62"/>
      <c r="X126" s="158"/>
      <c r="Y126" s="158"/>
      <c r="Z126" s="180"/>
      <c r="AA126" s="180"/>
      <c r="AB126" s="180"/>
      <c r="AC126" s="160"/>
      <c r="AD126" s="160"/>
      <c r="AE126" s="180"/>
      <c r="AF126" s="155"/>
      <c r="AG126" s="154"/>
      <c r="AH126" s="166"/>
      <c r="AI126" s="166"/>
      <c r="AJ126" s="166"/>
      <c r="AK126" s="167"/>
      <c r="AL126" s="152"/>
      <c r="AM126" s="152"/>
      <c r="AN126" s="152"/>
      <c r="AO126" s="152"/>
      <c r="AP126" s="152"/>
      <c r="AQ126" s="152"/>
      <c r="AR126" s="152"/>
      <c r="AS126" s="152"/>
      <c r="AT126" s="153"/>
      <c r="AU126" s="153"/>
    </row>
    <row r="127" spans="2:47" s="65" customFormat="1" ht="42" customHeight="1">
      <c r="B127" s="282" t="str">
        <f>IF(AC116&gt;0,C117,"")</f>
        <v/>
      </c>
      <c r="C127" s="265"/>
      <c r="D127" s="265"/>
      <c r="E127" s="265"/>
      <c r="F127" s="284" t="str">
        <f>X117</f>
        <v/>
      </c>
      <c r="G127" s="285"/>
      <c r="H127" s="288" t="s">
        <v>330</v>
      </c>
      <c r="I127" s="223"/>
      <c r="J127" s="223"/>
      <c r="K127" s="223"/>
      <c r="L127" s="410"/>
      <c r="M127" s="288" t="s">
        <v>331</v>
      </c>
      <c r="N127" s="223"/>
      <c r="O127" s="223"/>
      <c r="P127" s="223"/>
      <c r="Q127" s="288" t="s">
        <v>332</v>
      </c>
      <c r="R127" s="223"/>
      <c r="S127" s="223"/>
      <c r="T127" s="288" t="s">
        <v>333</v>
      </c>
      <c r="U127" s="223"/>
      <c r="V127" s="224"/>
      <c r="W127" s="62"/>
      <c r="X127" s="158"/>
      <c r="Y127" s="158"/>
      <c r="Z127" s="180"/>
      <c r="AA127" s="180"/>
      <c r="AB127" s="180"/>
      <c r="AC127" s="160"/>
      <c r="AD127" s="160"/>
      <c r="AE127" s="180"/>
      <c r="AF127" s="155"/>
      <c r="AG127" s="154"/>
      <c r="AH127" s="166"/>
      <c r="AI127" s="166"/>
      <c r="AJ127" s="166"/>
      <c r="AK127" s="167"/>
      <c r="AL127" s="152"/>
      <c r="AM127" s="152"/>
      <c r="AN127" s="152"/>
      <c r="AO127" s="152"/>
      <c r="AP127" s="152"/>
      <c r="AQ127" s="152"/>
      <c r="AR127" s="152"/>
      <c r="AS127" s="152"/>
      <c r="AT127" s="153"/>
      <c r="AU127" s="153"/>
    </row>
    <row r="128" spans="2:47" s="65" customFormat="1" ht="42" customHeight="1">
      <c r="B128" s="282" t="str">
        <f>IF(AA118=0,"",C118)</f>
        <v/>
      </c>
      <c r="C128" s="265"/>
      <c r="D128" s="265"/>
      <c r="E128" s="265"/>
      <c r="F128" s="284" t="str">
        <f>F118</f>
        <v/>
      </c>
      <c r="G128" s="285"/>
      <c r="H128" s="225"/>
      <c r="I128" s="226"/>
      <c r="J128" s="226"/>
      <c r="K128" s="226"/>
      <c r="L128" s="411"/>
      <c r="M128" s="225"/>
      <c r="N128" s="226"/>
      <c r="O128" s="226"/>
      <c r="P128" s="226"/>
      <c r="Q128" s="225"/>
      <c r="R128" s="226"/>
      <c r="S128" s="226"/>
      <c r="T128" s="225"/>
      <c r="U128" s="226"/>
      <c r="V128" s="227"/>
      <c r="W128" s="62"/>
      <c r="X128" s="158"/>
      <c r="Y128" s="158"/>
      <c r="Z128" s="180"/>
      <c r="AA128" s="180"/>
      <c r="AB128" s="180"/>
      <c r="AC128" s="160"/>
      <c r="AD128" s="160"/>
      <c r="AE128" s="180"/>
      <c r="AF128" s="155"/>
      <c r="AG128" s="154"/>
      <c r="AH128" s="166"/>
      <c r="AI128" s="166"/>
      <c r="AJ128" s="166"/>
      <c r="AK128" s="167"/>
      <c r="AL128" s="152"/>
      <c r="AM128" s="152"/>
      <c r="AN128" s="152"/>
      <c r="AO128" s="152"/>
      <c r="AP128" s="152"/>
      <c r="AQ128" s="152"/>
      <c r="AR128" s="152"/>
      <c r="AS128" s="152"/>
      <c r="AT128" s="153"/>
      <c r="AU128" s="153"/>
    </row>
    <row r="129" spans="2:47" s="65" customFormat="1" ht="42" customHeight="1">
      <c r="B129" s="282" t="str">
        <f>IF(Z120=0,"",C121)</f>
        <v/>
      </c>
      <c r="C129" s="265"/>
      <c r="D129" s="265"/>
      <c r="E129" s="265"/>
      <c r="F129" s="284" t="str">
        <f>F121</f>
        <v/>
      </c>
      <c r="G129" s="285"/>
      <c r="H129" s="225"/>
      <c r="I129" s="226"/>
      <c r="J129" s="226"/>
      <c r="K129" s="226"/>
      <c r="L129" s="411"/>
      <c r="M129" s="225"/>
      <c r="N129" s="226"/>
      <c r="O129" s="226"/>
      <c r="P129" s="226"/>
      <c r="Q129" s="225"/>
      <c r="R129" s="226"/>
      <c r="S129" s="226"/>
      <c r="T129" s="225"/>
      <c r="U129" s="226"/>
      <c r="V129" s="227"/>
      <c r="W129" s="62"/>
      <c r="X129" s="158"/>
      <c r="Y129" s="158"/>
      <c r="Z129" s="180"/>
      <c r="AA129" s="180"/>
      <c r="AB129" s="180"/>
      <c r="AC129" s="160"/>
      <c r="AD129" s="160"/>
      <c r="AE129" s="180"/>
      <c r="AF129" s="155"/>
      <c r="AG129" s="154"/>
      <c r="AH129" s="166"/>
      <c r="AI129" s="166"/>
      <c r="AJ129" s="166"/>
      <c r="AK129" s="167"/>
      <c r="AL129" s="152"/>
      <c r="AM129" s="152"/>
      <c r="AN129" s="152"/>
      <c r="AO129" s="152"/>
      <c r="AP129" s="152"/>
      <c r="AQ129" s="152"/>
      <c r="AR129" s="152"/>
      <c r="AS129" s="152"/>
      <c r="AT129" s="153"/>
      <c r="AU129" s="153"/>
    </row>
    <row r="130" spans="2:47" s="65" customFormat="1" ht="51" customHeight="1">
      <c r="B130" s="282" t="str">
        <f>IF(Z123=0,"",C124)</f>
        <v/>
      </c>
      <c r="C130" s="265"/>
      <c r="D130" s="265"/>
      <c r="E130" s="265"/>
      <c r="F130" s="284" t="str">
        <f>F124</f>
        <v/>
      </c>
      <c r="G130" s="285"/>
      <c r="H130" s="225"/>
      <c r="I130" s="226"/>
      <c r="J130" s="226"/>
      <c r="K130" s="226"/>
      <c r="L130" s="411"/>
      <c r="M130" s="225"/>
      <c r="N130" s="226"/>
      <c r="O130" s="226"/>
      <c r="P130" s="226"/>
      <c r="Q130" s="225"/>
      <c r="R130" s="226"/>
      <c r="S130" s="226"/>
      <c r="T130" s="225"/>
      <c r="U130" s="226"/>
      <c r="V130" s="227"/>
      <c r="W130" s="62"/>
      <c r="X130" s="158"/>
      <c r="Y130" s="158"/>
      <c r="Z130" s="180"/>
      <c r="AA130" s="180"/>
      <c r="AB130" s="180"/>
      <c r="AC130" s="160"/>
      <c r="AD130" s="160"/>
      <c r="AE130" s="180"/>
      <c r="AF130" s="155"/>
      <c r="AG130" s="154"/>
      <c r="AH130" s="166"/>
      <c r="AI130" s="166"/>
      <c r="AJ130" s="166"/>
      <c r="AK130" s="167"/>
      <c r="AL130" s="152"/>
      <c r="AM130" s="152"/>
      <c r="AN130" s="152"/>
      <c r="AO130" s="152"/>
      <c r="AP130" s="152"/>
      <c r="AQ130" s="152"/>
      <c r="AR130" s="152"/>
      <c r="AS130" s="152"/>
      <c r="AT130" s="153"/>
      <c r="AU130" s="153"/>
    </row>
    <row r="131" spans="2:47" s="65" customFormat="1" ht="38.1" customHeight="1" thickBot="1">
      <c r="B131" s="299"/>
      <c r="C131" s="300"/>
      <c r="D131" s="300"/>
      <c r="E131" s="300"/>
      <c r="F131" s="286"/>
      <c r="G131" s="287"/>
      <c r="H131" s="228"/>
      <c r="I131" s="229"/>
      <c r="J131" s="229"/>
      <c r="K131" s="229"/>
      <c r="L131" s="412"/>
      <c r="M131" s="228"/>
      <c r="N131" s="229"/>
      <c r="O131" s="229"/>
      <c r="P131" s="229"/>
      <c r="Q131" s="228"/>
      <c r="R131" s="229"/>
      <c r="S131" s="229"/>
      <c r="T131" s="228"/>
      <c r="U131" s="229"/>
      <c r="V131" s="230"/>
      <c r="W131" s="62"/>
      <c r="X131" s="158"/>
      <c r="Y131" s="158"/>
      <c r="Z131" s="180"/>
      <c r="AA131" s="180"/>
      <c r="AB131" s="180"/>
      <c r="AC131" s="160"/>
      <c r="AD131" s="160"/>
      <c r="AE131" s="180"/>
      <c r="AF131" s="155"/>
      <c r="AG131" s="154"/>
      <c r="AH131" s="166"/>
      <c r="AI131" s="166"/>
      <c r="AJ131" s="166"/>
      <c r="AK131" s="167"/>
      <c r="AL131" s="152"/>
      <c r="AM131" s="152"/>
      <c r="AN131" s="152"/>
      <c r="AO131" s="152"/>
      <c r="AP131" s="152"/>
      <c r="AQ131" s="152"/>
      <c r="AR131" s="152"/>
      <c r="AS131" s="152"/>
      <c r="AT131" s="153"/>
      <c r="AU131" s="153"/>
    </row>
    <row r="133" spans="2:47" ht="44.1" customHeight="1" thickBot="1">
      <c r="B133" s="370" t="s">
        <v>156</v>
      </c>
      <c r="C133" s="371"/>
      <c r="D133" s="371"/>
      <c r="E133" s="371"/>
      <c r="F133" s="371"/>
      <c r="G133" s="371"/>
      <c r="H133" s="276" t="s">
        <v>346</v>
      </c>
      <c r="I133" s="276"/>
      <c r="J133" s="276"/>
      <c r="K133" s="276"/>
      <c r="L133" s="276"/>
      <c r="M133" s="276"/>
      <c r="N133" s="276"/>
      <c r="O133" s="276"/>
      <c r="P133" s="276"/>
      <c r="Q133" s="276"/>
      <c r="R133" s="276"/>
      <c r="S133" s="276"/>
      <c r="T133" s="276"/>
      <c r="U133" s="276"/>
      <c r="V133" s="277"/>
      <c r="Z133" s="180"/>
      <c r="AA133" s="180"/>
      <c r="AB133" s="180"/>
      <c r="AE133" s="180"/>
    </row>
    <row r="134" spans="2:47" ht="30" customHeight="1">
      <c r="B134" s="278" t="s">
        <v>157</v>
      </c>
      <c r="C134" s="279"/>
      <c r="D134" s="279"/>
      <c r="E134" s="279"/>
      <c r="F134" s="231" t="s">
        <v>347</v>
      </c>
      <c r="G134" s="231"/>
      <c r="H134" s="231"/>
      <c r="I134" s="231"/>
      <c r="J134" s="231"/>
      <c r="K134" s="231"/>
      <c r="L134" s="231"/>
      <c r="M134" s="231"/>
      <c r="N134" s="231"/>
      <c r="O134" s="231"/>
      <c r="P134" s="231"/>
      <c r="Q134" s="231"/>
      <c r="R134" s="231"/>
      <c r="S134" s="231"/>
      <c r="T134" s="232"/>
      <c r="U134" s="296" t="s">
        <v>122</v>
      </c>
      <c r="V134" s="297"/>
      <c r="W134" s="190"/>
      <c r="X134" s="182"/>
      <c r="Y134" s="182"/>
      <c r="Z134" s="182"/>
      <c r="AA134" s="182"/>
      <c r="AB134" s="182"/>
      <c r="AC134" s="164"/>
      <c r="AD134" s="164"/>
      <c r="AE134" s="182"/>
      <c r="AF134" s="156"/>
    </row>
    <row r="135" spans="2:47" ht="23.1" customHeight="1">
      <c r="B135" s="280"/>
      <c r="C135" s="281"/>
      <c r="D135" s="281"/>
      <c r="E135" s="281"/>
      <c r="F135" s="233"/>
      <c r="G135" s="233"/>
      <c r="H135" s="233"/>
      <c r="I135" s="233"/>
      <c r="J135" s="233"/>
      <c r="K135" s="233"/>
      <c r="L135" s="233"/>
      <c r="M135" s="233"/>
      <c r="N135" s="233"/>
      <c r="O135" s="233"/>
      <c r="P135" s="233"/>
      <c r="Q135" s="233"/>
      <c r="R135" s="233"/>
      <c r="S135" s="233"/>
      <c r="T135" s="234"/>
      <c r="U135" s="117">
        <f>V135</f>
        <v>1</v>
      </c>
      <c r="V135" s="119">
        <f>M137</f>
        <v>1</v>
      </c>
      <c r="W135" s="190"/>
      <c r="X135" s="182"/>
      <c r="Y135" s="182"/>
      <c r="Z135" s="182"/>
      <c r="AA135" s="182"/>
      <c r="AB135" s="182"/>
      <c r="AC135" s="164"/>
      <c r="AD135" s="164"/>
      <c r="AE135" s="182"/>
      <c r="AF135" s="156"/>
    </row>
    <row r="136" spans="2:47" ht="27" customHeight="1">
      <c r="B136" s="338" t="s">
        <v>114</v>
      </c>
      <c r="C136" s="291"/>
      <c r="D136" s="291"/>
      <c r="E136" s="291"/>
      <c r="F136" s="283"/>
      <c r="G136" s="283"/>
      <c r="H136" s="283" t="s">
        <v>115</v>
      </c>
      <c r="I136" s="283"/>
      <c r="J136" s="283"/>
      <c r="K136" s="283"/>
      <c r="L136" s="283"/>
      <c r="M136" s="283"/>
      <c r="N136" s="283" t="s">
        <v>116</v>
      </c>
      <c r="O136" s="283"/>
      <c r="P136" s="283"/>
      <c r="Q136" s="283"/>
      <c r="R136" s="283"/>
      <c r="S136" s="283" t="s">
        <v>117</v>
      </c>
      <c r="T136" s="283"/>
      <c r="U136" s="292"/>
      <c r="V136" s="293"/>
      <c r="W136" s="190"/>
      <c r="X136" s="182"/>
      <c r="Y136" s="182"/>
      <c r="Z136" s="182"/>
      <c r="AA136" s="182"/>
      <c r="AB136" s="182"/>
      <c r="AC136" s="164"/>
      <c r="AD136" s="164"/>
      <c r="AE136" s="182"/>
      <c r="AF136" s="156"/>
    </row>
    <row r="137" spans="2:47" ht="60.9" customHeight="1">
      <c r="B137" s="259" t="s">
        <v>348</v>
      </c>
      <c r="C137" s="249"/>
      <c r="D137" s="249"/>
      <c r="E137" s="249"/>
      <c r="F137" s="250"/>
      <c r="G137" s="251"/>
      <c r="H137" s="246" t="s">
        <v>124</v>
      </c>
      <c r="I137" s="247"/>
      <c r="J137" s="247"/>
      <c r="K137" s="247"/>
      <c r="L137" s="66"/>
      <c r="M137" s="243">
        <f>IF(Y137&lt;2,1,IF(AC139=0,1,IF(Y137=2,2,IF(OR(Y137=6,Y137=7,Y137=8),3,IF(Y137=9,4,2)))))</f>
        <v>1</v>
      </c>
      <c r="N137" s="237"/>
      <c r="O137" s="238"/>
      <c r="P137" s="238"/>
      <c r="Q137" s="238"/>
      <c r="R137" s="239"/>
      <c r="S137" s="301"/>
      <c r="T137" s="302"/>
      <c r="U137" s="302"/>
      <c r="V137" s="303"/>
      <c r="W137" s="190"/>
      <c r="X137" s="182">
        <f>IF(AC137=1,2,IF(H137="a. No",0,1))</f>
        <v>0</v>
      </c>
      <c r="Y137" s="324">
        <f>SUM(AC137:AC149)</f>
        <v>0</v>
      </c>
      <c r="Z137" s="181">
        <f>VLOOKUP(H137,RefOPI!O5:P7,2)</f>
        <v>0</v>
      </c>
      <c r="AA137" s="181">
        <f>Z137</f>
        <v>0</v>
      </c>
      <c r="AB137" s="182">
        <f>AA137</f>
        <v>0</v>
      </c>
      <c r="AC137" s="182">
        <f>AB137</f>
        <v>0</v>
      </c>
      <c r="AD137" s="164"/>
      <c r="AE137" s="182"/>
      <c r="AF137" s="156"/>
    </row>
    <row r="138" spans="2:47" ht="60.9" customHeight="1">
      <c r="B138" s="259" t="s">
        <v>353</v>
      </c>
      <c r="C138" s="408"/>
      <c r="D138" s="408"/>
      <c r="E138" s="408"/>
      <c r="F138" s="408"/>
      <c r="G138" s="409"/>
      <c r="H138" s="246" t="s">
        <v>354</v>
      </c>
      <c r="I138" s="247"/>
      <c r="J138" s="247"/>
      <c r="K138" s="247"/>
      <c r="L138" s="323"/>
      <c r="M138" s="244"/>
      <c r="N138" s="197"/>
      <c r="O138" s="198"/>
      <c r="P138" s="198"/>
      <c r="Q138" s="198"/>
      <c r="R138" s="199"/>
      <c r="S138" s="304"/>
      <c r="T138" s="305"/>
      <c r="U138" s="305"/>
      <c r="V138" s="306"/>
      <c r="W138" s="190"/>
      <c r="X138" s="201"/>
      <c r="Y138" s="324"/>
      <c r="Z138" s="200"/>
      <c r="AA138" s="200"/>
      <c r="AB138" s="201"/>
      <c r="AC138" s="201"/>
      <c r="AD138" s="164"/>
      <c r="AE138" s="201"/>
      <c r="AF138" s="156"/>
    </row>
    <row r="139" spans="2:47" s="65" customFormat="1" ht="29.1" customHeight="1">
      <c r="B139" s="259" t="s">
        <v>349</v>
      </c>
      <c r="C139" s="249"/>
      <c r="D139" s="249"/>
      <c r="E139" s="249"/>
      <c r="F139" s="250"/>
      <c r="G139" s="251"/>
      <c r="H139" s="246"/>
      <c r="I139" s="247"/>
      <c r="J139" s="247"/>
      <c r="K139" s="247"/>
      <c r="L139" s="66"/>
      <c r="M139" s="244"/>
      <c r="N139" s="237"/>
      <c r="O139" s="238"/>
      <c r="P139" s="238"/>
      <c r="Q139" s="238"/>
      <c r="R139" s="239"/>
      <c r="S139" s="304"/>
      <c r="T139" s="305"/>
      <c r="U139" s="305"/>
      <c r="V139" s="306"/>
      <c r="W139" s="190"/>
      <c r="X139" s="182"/>
      <c r="Y139" s="324"/>
      <c r="Z139" s="181"/>
      <c r="AA139" s="220">
        <f>IF(AND(Z140=2,Z141=2,Z142=2),1,0)</f>
        <v>0</v>
      </c>
      <c r="AB139" s="220">
        <f>AA139</f>
        <v>0</v>
      </c>
      <c r="AC139" s="220">
        <f>IF(AC137=0,0,AB139)</f>
        <v>0</v>
      </c>
      <c r="AD139" s="164"/>
      <c r="AE139" s="182"/>
      <c r="AF139" s="156"/>
      <c r="AG139" s="154"/>
      <c r="AH139" s="166"/>
      <c r="AI139" s="166"/>
      <c r="AJ139" s="166"/>
      <c r="AK139" s="167"/>
      <c r="AL139" s="152"/>
      <c r="AM139" s="152"/>
      <c r="AN139" s="152"/>
      <c r="AO139" s="152"/>
      <c r="AP139" s="152"/>
      <c r="AQ139" s="152"/>
      <c r="AR139" s="152"/>
      <c r="AS139" s="152"/>
      <c r="AT139" s="153"/>
      <c r="AU139" s="153"/>
    </row>
    <row r="140" spans="2:47" s="65" customFormat="1" ht="29.1" customHeight="1">
      <c r="B140" s="320" t="s">
        <v>356</v>
      </c>
      <c r="C140" s="262" t="s">
        <v>158</v>
      </c>
      <c r="D140" s="262"/>
      <c r="E140" s="262"/>
      <c r="F140" s="263">
        <f>Z140</f>
        <v>0</v>
      </c>
      <c r="G140" s="264"/>
      <c r="H140" s="246" t="s">
        <v>124</v>
      </c>
      <c r="I140" s="247"/>
      <c r="J140" s="247"/>
      <c r="K140" s="247"/>
      <c r="L140" s="66"/>
      <c r="M140" s="244"/>
      <c r="N140" s="237"/>
      <c r="O140" s="238"/>
      <c r="P140" s="238"/>
      <c r="Q140" s="238"/>
      <c r="R140" s="239"/>
      <c r="S140" s="304"/>
      <c r="T140" s="305"/>
      <c r="U140" s="305"/>
      <c r="V140" s="306"/>
      <c r="W140" s="190"/>
      <c r="X140" s="182"/>
      <c r="Y140" s="324"/>
      <c r="Z140" s="181">
        <f>VLOOKUP(H140,RefOPI!O10:P11,2)</f>
        <v>0</v>
      </c>
      <c r="AA140" s="220"/>
      <c r="AB140" s="220"/>
      <c r="AC140" s="220"/>
      <c r="AD140" s="164"/>
      <c r="AE140" s="182"/>
      <c r="AF140" s="156"/>
      <c r="AG140" s="154"/>
      <c r="AH140" s="166"/>
      <c r="AI140" s="166"/>
      <c r="AJ140" s="166"/>
      <c r="AK140" s="167"/>
      <c r="AL140" s="152"/>
      <c r="AM140" s="152"/>
      <c r="AN140" s="152"/>
      <c r="AO140" s="152"/>
      <c r="AP140" s="152"/>
      <c r="AQ140" s="152"/>
      <c r="AR140" s="152"/>
      <c r="AS140" s="152"/>
      <c r="AT140" s="153"/>
      <c r="AU140" s="153"/>
    </row>
    <row r="141" spans="2:47" s="65" customFormat="1" ht="44.1" customHeight="1">
      <c r="B141" s="321"/>
      <c r="C141" s="262" t="s">
        <v>159</v>
      </c>
      <c r="D141" s="262"/>
      <c r="E141" s="262"/>
      <c r="F141" s="263">
        <f>Z141</f>
        <v>0</v>
      </c>
      <c r="G141" s="264"/>
      <c r="H141" s="246" t="s">
        <v>124</v>
      </c>
      <c r="I141" s="247"/>
      <c r="J141" s="247"/>
      <c r="K141" s="247"/>
      <c r="L141" s="66"/>
      <c r="M141" s="244"/>
      <c r="N141" s="237"/>
      <c r="O141" s="238"/>
      <c r="P141" s="238"/>
      <c r="Q141" s="238"/>
      <c r="R141" s="239"/>
      <c r="S141" s="304"/>
      <c r="T141" s="305"/>
      <c r="U141" s="305"/>
      <c r="V141" s="306"/>
      <c r="W141" s="190"/>
      <c r="X141" s="182"/>
      <c r="Y141" s="324"/>
      <c r="Z141" s="181">
        <f>VLOOKUP(H141,RefOPI!O10:P11,2)</f>
        <v>0</v>
      </c>
      <c r="AA141" s="220"/>
      <c r="AB141" s="220"/>
      <c r="AC141" s="220"/>
      <c r="AD141" s="164"/>
      <c r="AE141" s="182"/>
      <c r="AF141" s="156"/>
      <c r="AG141" s="154"/>
      <c r="AH141" s="166"/>
      <c r="AI141" s="166"/>
      <c r="AJ141" s="166"/>
      <c r="AK141" s="167"/>
      <c r="AL141" s="152"/>
      <c r="AM141" s="152"/>
      <c r="AN141" s="152"/>
      <c r="AO141" s="152"/>
      <c r="AP141" s="152"/>
      <c r="AQ141" s="152"/>
      <c r="AR141" s="152"/>
      <c r="AS141" s="152"/>
      <c r="AT141" s="153"/>
      <c r="AU141" s="153"/>
    </row>
    <row r="142" spans="2:47" s="65" customFormat="1" ht="48.9" customHeight="1">
      <c r="B142" s="316"/>
      <c r="C142" s="317" t="s">
        <v>355</v>
      </c>
      <c r="D142" s="262"/>
      <c r="E142" s="262"/>
      <c r="F142" s="263">
        <f>Z142</f>
        <v>0</v>
      </c>
      <c r="G142" s="264"/>
      <c r="H142" s="246" t="s">
        <v>124</v>
      </c>
      <c r="I142" s="247"/>
      <c r="J142" s="247"/>
      <c r="K142" s="247"/>
      <c r="L142" s="66"/>
      <c r="M142" s="244"/>
      <c r="N142" s="237"/>
      <c r="O142" s="238"/>
      <c r="P142" s="238"/>
      <c r="Q142" s="238"/>
      <c r="R142" s="239"/>
      <c r="S142" s="304"/>
      <c r="T142" s="305"/>
      <c r="U142" s="305"/>
      <c r="V142" s="306"/>
      <c r="W142" s="190"/>
      <c r="X142" s="182"/>
      <c r="Y142" s="324"/>
      <c r="Z142" s="181">
        <f>VLOOKUP(H142,RefOPI!O10:P11,2)</f>
        <v>0</v>
      </c>
      <c r="AA142" s="220"/>
      <c r="AB142" s="220"/>
      <c r="AC142" s="220"/>
      <c r="AD142" s="164"/>
      <c r="AE142" s="182"/>
      <c r="AF142" s="156"/>
      <c r="AG142" s="154"/>
      <c r="AH142" s="166"/>
      <c r="AI142" s="166"/>
      <c r="AJ142" s="166"/>
      <c r="AK142" s="167"/>
      <c r="AL142" s="152"/>
      <c r="AM142" s="152"/>
      <c r="AN142" s="152"/>
      <c r="AO142" s="152"/>
      <c r="AP142" s="152"/>
      <c r="AQ142" s="152"/>
      <c r="AR142" s="152"/>
      <c r="AS142" s="152"/>
      <c r="AT142" s="153"/>
      <c r="AU142" s="153"/>
    </row>
    <row r="143" spans="2:47" s="65" customFormat="1" ht="48.9" customHeight="1">
      <c r="B143" s="259" t="s">
        <v>357</v>
      </c>
      <c r="C143" s="249"/>
      <c r="D143" s="249"/>
      <c r="E143" s="249"/>
      <c r="F143" s="249"/>
      <c r="G143" s="322"/>
      <c r="H143" s="246" t="s">
        <v>124</v>
      </c>
      <c r="I143" s="247"/>
      <c r="J143" s="247"/>
      <c r="K143" s="247"/>
      <c r="L143" s="323"/>
      <c r="M143" s="244"/>
      <c r="N143" s="197"/>
      <c r="O143" s="198"/>
      <c r="P143" s="198"/>
      <c r="Q143" s="198"/>
      <c r="R143" s="199"/>
      <c r="S143" s="304"/>
      <c r="T143" s="305"/>
      <c r="U143" s="305"/>
      <c r="V143" s="306"/>
      <c r="W143" s="190"/>
      <c r="X143" s="201"/>
      <c r="Y143" s="324"/>
      <c r="Z143" s="200"/>
      <c r="AA143" s="200"/>
      <c r="AB143" s="200"/>
      <c r="AC143" s="200"/>
      <c r="AD143" s="164"/>
      <c r="AE143" s="201"/>
      <c r="AF143" s="156"/>
      <c r="AG143" s="154"/>
      <c r="AH143" s="166"/>
      <c r="AI143" s="166"/>
      <c r="AJ143" s="166"/>
      <c r="AK143" s="167"/>
      <c r="AL143" s="152"/>
      <c r="AM143" s="152"/>
      <c r="AN143" s="152"/>
      <c r="AO143" s="152"/>
      <c r="AP143" s="152"/>
      <c r="AQ143" s="152"/>
      <c r="AR143" s="152"/>
      <c r="AS143" s="152"/>
      <c r="AT143" s="153"/>
      <c r="AU143" s="153"/>
    </row>
    <row r="144" spans="2:47" s="65" customFormat="1" ht="78" customHeight="1">
      <c r="B144" s="259" t="s">
        <v>350</v>
      </c>
      <c r="C144" s="249"/>
      <c r="D144" s="249" t="s">
        <v>160</v>
      </c>
      <c r="E144" s="249"/>
      <c r="F144" s="318"/>
      <c r="G144" s="319"/>
      <c r="H144" s="246" t="s">
        <v>124</v>
      </c>
      <c r="I144" s="247"/>
      <c r="J144" s="247"/>
      <c r="K144" s="247"/>
      <c r="L144" s="66"/>
      <c r="M144" s="244"/>
      <c r="N144" s="237"/>
      <c r="O144" s="238"/>
      <c r="P144" s="238"/>
      <c r="Q144" s="238"/>
      <c r="R144" s="239"/>
      <c r="S144" s="304"/>
      <c r="T144" s="305"/>
      <c r="U144" s="305"/>
      <c r="V144" s="306"/>
      <c r="W144" s="190"/>
      <c r="X144" s="182"/>
      <c r="Y144" s="324"/>
      <c r="Z144" s="181">
        <f>VLOOKUP(H144,RefOPI!O14:P17,2)</f>
        <v>0</v>
      </c>
      <c r="AA144" s="181">
        <f>Z144</f>
        <v>0</v>
      </c>
      <c r="AB144" s="182">
        <f>IF(AB145=0,0,AA144)</f>
        <v>0</v>
      </c>
      <c r="AC144" s="182">
        <f>IF(AC137=0,0,AB144)</f>
        <v>0</v>
      </c>
      <c r="AD144" s="164"/>
      <c r="AE144" s="182"/>
      <c r="AF144" s="156"/>
      <c r="AG144" s="154"/>
      <c r="AH144" s="166"/>
      <c r="AI144" s="166"/>
      <c r="AJ144" s="166"/>
      <c r="AK144" s="167"/>
      <c r="AL144" s="152"/>
      <c r="AM144" s="152"/>
      <c r="AN144" s="152"/>
      <c r="AO144" s="152"/>
      <c r="AP144" s="152"/>
      <c r="AQ144" s="152"/>
      <c r="AR144" s="152"/>
      <c r="AS144" s="152"/>
      <c r="AT144" s="153"/>
      <c r="AU144" s="153"/>
    </row>
    <row r="145" spans="2:47" ht="45" customHeight="1">
      <c r="B145" s="315" t="s">
        <v>131</v>
      </c>
      <c r="C145" s="317" t="s">
        <v>351</v>
      </c>
      <c r="D145" s="262"/>
      <c r="E145" s="262"/>
      <c r="F145" s="263">
        <f>X145</f>
        <v>0</v>
      </c>
      <c r="G145" s="264"/>
      <c r="H145" s="246" t="s">
        <v>124</v>
      </c>
      <c r="I145" s="247"/>
      <c r="J145" s="247"/>
      <c r="K145" s="247"/>
      <c r="L145" s="66"/>
      <c r="M145" s="244"/>
      <c r="N145" s="237"/>
      <c r="O145" s="238"/>
      <c r="P145" s="238"/>
      <c r="Q145" s="238"/>
      <c r="R145" s="239"/>
      <c r="S145" s="304"/>
      <c r="T145" s="305"/>
      <c r="U145" s="305"/>
      <c r="V145" s="306"/>
      <c r="W145" s="190"/>
      <c r="X145" s="181">
        <f>IF(C145="No Aplica","",Z145)</f>
        <v>0</v>
      </c>
      <c r="Y145" s="324"/>
      <c r="Z145" s="181">
        <f>VLOOKUP(H145,RefOPI!O32:P33,2)</f>
        <v>0</v>
      </c>
      <c r="AA145" s="181">
        <f>IF(Z145=2,1,0)</f>
        <v>0</v>
      </c>
      <c r="AB145" s="236">
        <f>IF(OR(AA145=1,AA146=1),1,0)</f>
        <v>0</v>
      </c>
      <c r="AC145" s="236">
        <f>IF(AC144=0,0,AB145)</f>
        <v>0</v>
      </c>
      <c r="AD145" s="164"/>
      <c r="AE145" s="182"/>
      <c r="AF145" s="156"/>
    </row>
    <row r="146" spans="2:47" ht="58.2" customHeight="1">
      <c r="B146" s="316"/>
      <c r="C146" s="317" t="s">
        <v>352</v>
      </c>
      <c r="D146" s="262"/>
      <c r="E146" s="262"/>
      <c r="F146" s="263">
        <f>X146</f>
        <v>0</v>
      </c>
      <c r="G146" s="264"/>
      <c r="H146" s="246" t="s">
        <v>124</v>
      </c>
      <c r="I146" s="247"/>
      <c r="J146" s="247"/>
      <c r="K146" s="247"/>
      <c r="L146" s="66"/>
      <c r="M146" s="244"/>
      <c r="N146" s="237"/>
      <c r="O146" s="238"/>
      <c r="P146" s="238"/>
      <c r="Q146" s="238"/>
      <c r="R146" s="239"/>
      <c r="S146" s="304"/>
      <c r="T146" s="305"/>
      <c r="U146" s="305"/>
      <c r="V146" s="306"/>
      <c r="W146" s="190"/>
      <c r="X146" s="181">
        <f>IF(C145="No Aplica","",Z146)</f>
        <v>0</v>
      </c>
      <c r="Y146" s="324"/>
      <c r="Z146" s="181">
        <f>VLOOKUP(H146,RefOPI!O32:P33,2)</f>
        <v>0</v>
      </c>
      <c r="AA146" s="181">
        <f>IF(Z146=2,1,0)</f>
        <v>0</v>
      </c>
      <c r="AB146" s="236"/>
      <c r="AC146" s="236"/>
      <c r="AD146" s="164"/>
      <c r="AE146" s="182"/>
      <c r="AF146" s="156"/>
    </row>
    <row r="147" spans="2:47" ht="69.900000000000006" customHeight="1">
      <c r="B147" s="259" t="s">
        <v>336</v>
      </c>
      <c r="C147" s="249"/>
      <c r="D147" s="249"/>
      <c r="E147" s="249"/>
      <c r="F147" s="250"/>
      <c r="G147" s="251"/>
      <c r="H147" s="246" t="s">
        <v>124</v>
      </c>
      <c r="I147" s="247"/>
      <c r="J147" s="247"/>
      <c r="K147" s="247"/>
      <c r="L147" s="66"/>
      <c r="M147" s="244"/>
      <c r="N147" s="237"/>
      <c r="O147" s="238"/>
      <c r="P147" s="238"/>
      <c r="Q147" s="238"/>
      <c r="R147" s="239"/>
      <c r="S147" s="304"/>
      <c r="T147" s="305"/>
      <c r="U147" s="305"/>
      <c r="V147" s="306"/>
      <c r="Y147" s="324"/>
      <c r="Z147" s="181">
        <f>VLOOKUP(H147,RefOPI!O28:P30,2)</f>
        <v>0</v>
      </c>
      <c r="AA147" s="181">
        <f>Z147</f>
        <v>0</v>
      </c>
      <c r="AB147" s="182">
        <f>IF(AB148=0,0,AA147)</f>
        <v>0</v>
      </c>
      <c r="AC147" s="180">
        <f>IF(AC137=0,0,AB147)</f>
        <v>0</v>
      </c>
      <c r="AE147" s="180"/>
    </row>
    <row r="148" spans="2:47" ht="45" customHeight="1">
      <c r="B148" s="315" t="s">
        <v>131</v>
      </c>
      <c r="C148" s="262" t="str">
        <f>VLOOKUP(H147,RefOPI!N35:O37,2)</f>
        <v>No Aplica</v>
      </c>
      <c r="D148" s="262"/>
      <c r="E148" s="262"/>
      <c r="F148" s="263" t="str">
        <f>X148</f>
        <v/>
      </c>
      <c r="G148" s="264"/>
      <c r="H148" s="246" t="s">
        <v>124</v>
      </c>
      <c r="I148" s="247"/>
      <c r="J148" s="247"/>
      <c r="K148" s="247"/>
      <c r="L148" s="66"/>
      <c r="M148" s="244"/>
      <c r="N148" s="237"/>
      <c r="O148" s="238"/>
      <c r="P148" s="238"/>
      <c r="Q148" s="238"/>
      <c r="R148" s="239"/>
      <c r="S148" s="304"/>
      <c r="T148" s="305"/>
      <c r="U148" s="305"/>
      <c r="V148" s="306"/>
      <c r="W148" s="190"/>
      <c r="X148" s="181" t="str">
        <f>IF(C148="No Aplica","",Z148)</f>
        <v/>
      </c>
      <c r="Y148" s="324"/>
      <c r="Z148" s="181">
        <f>VLOOKUP(H148,RefOPI!O32:P33,2)</f>
        <v>0</v>
      </c>
      <c r="AA148" s="181">
        <f>IF(Z148=2,1,0)</f>
        <v>0</v>
      </c>
      <c r="AB148" s="236">
        <f>IF(OR(AA148=1,AA149=1),1,0)</f>
        <v>0</v>
      </c>
      <c r="AC148" s="236">
        <f>IF(AC147=0,0,AB148)</f>
        <v>0</v>
      </c>
      <c r="AD148" s="164"/>
      <c r="AE148" s="182"/>
      <c r="AF148" s="156"/>
    </row>
    <row r="149" spans="2:47" ht="36.9" customHeight="1">
      <c r="B149" s="316"/>
      <c r="C149" s="262" t="str">
        <f>IF(C148="No Aplica",C148,"Otro (describir la evidencia en el recuadro de situación actual)")</f>
        <v>No Aplica</v>
      </c>
      <c r="D149" s="262"/>
      <c r="E149" s="262"/>
      <c r="F149" s="263" t="str">
        <f>X149</f>
        <v/>
      </c>
      <c r="G149" s="264"/>
      <c r="H149" s="246" t="s">
        <v>124</v>
      </c>
      <c r="I149" s="247"/>
      <c r="J149" s="247"/>
      <c r="K149" s="247"/>
      <c r="L149" s="66"/>
      <c r="M149" s="245"/>
      <c r="N149" s="237"/>
      <c r="O149" s="238"/>
      <c r="P149" s="238"/>
      <c r="Q149" s="238"/>
      <c r="R149" s="239"/>
      <c r="S149" s="307"/>
      <c r="T149" s="308"/>
      <c r="U149" s="308"/>
      <c r="V149" s="309"/>
      <c r="W149" s="190"/>
      <c r="X149" s="181" t="str">
        <f>IF(C148="No Aplica","",Z149)</f>
        <v/>
      </c>
      <c r="Y149" s="324"/>
      <c r="Z149" s="181">
        <f>VLOOKUP(H149,RefOPI!O32:P33,2)</f>
        <v>0</v>
      </c>
      <c r="AA149" s="181">
        <f>IF(Z149=2,1,0)</f>
        <v>0</v>
      </c>
      <c r="AB149" s="236"/>
      <c r="AC149" s="236"/>
      <c r="AD149" s="164"/>
      <c r="AE149" s="182"/>
      <c r="AF149" s="156"/>
    </row>
    <row r="150" spans="2:47" s="65" customFormat="1" ht="18.899999999999999" customHeight="1">
      <c r="B150" s="268" t="s">
        <v>118</v>
      </c>
      <c r="C150" s="269"/>
      <c r="D150" s="269"/>
      <c r="E150" s="269"/>
      <c r="F150" s="269"/>
      <c r="G150" s="270"/>
      <c r="H150" s="235" t="s">
        <v>133</v>
      </c>
      <c r="I150" s="235"/>
      <c r="J150" s="235"/>
      <c r="K150" s="235"/>
      <c r="L150" s="235"/>
      <c r="M150" s="235" t="s">
        <v>134</v>
      </c>
      <c r="N150" s="235"/>
      <c r="O150" s="235"/>
      <c r="P150" s="235"/>
      <c r="Q150" s="235" t="s">
        <v>135</v>
      </c>
      <c r="R150" s="235"/>
      <c r="S150" s="235"/>
      <c r="T150" s="235" t="s">
        <v>136</v>
      </c>
      <c r="U150" s="235"/>
      <c r="V150" s="298"/>
      <c r="W150" s="62"/>
      <c r="X150" s="158"/>
      <c r="Y150" s="158"/>
      <c r="Z150" s="180"/>
      <c r="AA150" s="180"/>
      <c r="AB150" s="180"/>
      <c r="AC150" s="160"/>
      <c r="AD150" s="160"/>
      <c r="AE150" s="180"/>
      <c r="AF150" s="155"/>
      <c r="AG150" s="154"/>
      <c r="AH150" s="166"/>
      <c r="AI150" s="166"/>
      <c r="AJ150" s="166"/>
      <c r="AK150" s="167"/>
      <c r="AL150" s="152"/>
      <c r="AM150" s="152"/>
      <c r="AN150" s="152"/>
      <c r="AO150" s="152"/>
      <c r="AP150" s="152"/>
      <c r="AQ150" s="152"/>
      <c r="AR150" s="152"/>
      <c r="AS150" s="152"/>
      <c r="AT150" s="153"/>
      <c r="AU150" s="153"/>
    </row>
    <row r="151" spans="2:47" s="65" customFormat="1" ht="39" customHeight="1">
      <c r="B151" s="282" t="s">
        <v>358</v>
      </c>
      <c r="C151" s="265"/>
      <c r="D151" s="265"/>
      <c r="E151" s="265"/>
      <c r="F151" s="284">
        <f>X137</f>
        <v>0</v>
      </c>
      <c r="G151" s="285"/>
      <c r="H151" s="271" t="s">
        <v>359</v>
      </c>
      <c r="I151" s="272"/>
      <c r="J151" s="272"/>
      <c r="K151" s="272"/>
      <c r="L151" s="272"/>
      <c r="M151" s="271" t="s">
        <v>360</v>
      </c>
      <c r="N151" s="272"/>
      <c r="O151" s="272"/>
      <c r="P151" s="272"/>
      <c r="Q151" s="271" t="s">
        <v>361</v>
      </c>
      <c r="R151" s="272"/>
      <c r="S151" s="272"/>
      <c r="T151" s="271" t="s">
        <v>362</v>
      </c>
      <c r="U151" s="272"/>
      <c r="V151" s="294"/>
      <c r="W151" s="62"/>
      <c r="X151" s="158"/>
      <c r="Y151" s="158"/>
      <c r="Z151" s="180"/>
      <c r="AA151" s="180"/>
      <c r="AB151" s="180"/>
      <c r="AC151" s="160"/>
      <c r="AD151" s="160"/>
      <c r="AE151" s="180"/>
      <c r="AF151" s="155"/>
      <c r="AG151" s="154"/>
      <c r="AH151" s="166"/>
      <c r="AI151" s="166"/>
      <c r="AJ151" s="166"/>
      <c r="AK151" s="167"/>
      <c r="AL151" s="152"/>
      <c r="AM151" s="152"/>
      <c r="AN151" s="152"/>
      <c r="AO151" s="152"/>
      <c r="AP151" s="152"/>
      <c r="AQ151" s="152"/>
      <c r="AR151" s="152"/>
      <c r="AS151" s="152"/>
      <c r="AT151" s="153"/>
      <c r="AU151" s="153"/>
    </row>
    <row r="152" spans="2:47" s="65" customFormat="1" ht="39" customHeight="1">
      <c r="B152" s="282" t="str">
        <f>IF(C145="No Aplica","",C145)</f>
        <v>Lista de prioridades claves identificadas</v>
      </c>
      <c r="C152" s="265"/>
      <c r="D152" s="265"/>
      <c r="E152" s="265"/>
      <c r="F152" s="284">
        <f>F145</f>
        <v>0</v>
      </c>
      <c r="G152" s="285"/>
      <c r="H152" s="272"/>
      <c r="I152" s="272"/>
      <c r="J152" s="272"/>
      <c r="K152" s="272"/>
      <c r="L152" s="272"/>
      <c r="M152" s="272"/>
      <c r="N152" s="272"/>
      <c r="O152" s="272"/>
      <c r="P152" s="272"/>
      <c r="Q152" s="272"/>
      <c r="R152" s="272"/>
      <c r="S152" s="272"/>
      <c r="T152" s="272"/>
      <c r="U152" s="272"/>
      <c r="V152" s="294"/>
      <c r="W152" s="62"/>
      <c r="X152" s="158"/>
      <c r="Y152" s="158"/>
      <c r="Z152" s="180"/>
      <c r="AA152" s="180"/>
      <c r="AB152" s="180"/>
      <c r="AC152" s="160"/>
      <c r="AD152" s="160"/>
      <c r="AE152" s="180"/>
      <c r="AF152" s="155"/>
      <c r="AG152" s="154"/>
      <c r="AH152" s="166"/>
      <c r="AI152" s="166"/>
      <c r="AJ152" s="166"/>
      <c r="AK152" s="167"/>
      <c r="AL152" s="152"/>
      <c r="AM152" s="152"/>
      <c r="AN152" s="152"/>
      <c r="AO152" s="152"/>
      <c r="AP152" s="152"/>
      <c r="AQ152" s="152"/>
      <c r="AR152" s="152"/>
      <c r="AS152" s="152"/>
      <c r="AT152" s="153"/>
      <c r="AU152" s="153"/>
    </row>
    <row r="153" spans="2:47" s="65" customFormat="1" ht="57.6" customHeight="1">
      <c r="B153" s="282" t="str">
        <f>IF(Z147=0,"",C148)</f>
        <v/>
      </c>
      <c r="C153" s="265"/>
      <c r="D153" s="265"/>
      <c r="E153" s="265"/>
      <c r="F153" s="284" t="str">
        <f>F148</f>
        <v/>
      </c>
      <c r="G153" s="285"/>
      <c r="H153" s="272"/>
      <c r="I153" s="272"/>
      <c r="J153" s="272"/>
      <c r="K153" s="272"/>
      <c r="L153" s="272"/>
      <c r="M153" s="272"/>
      <c r="N153" s="272"/>
      <c r="O153" s="272"/>
      <c r="P153" s="272"/>
      <c r="Q153" s="272"/>
      <c r="R153" s="272"/>
      <c r="S153" s="272"/>
      <c r="T153" s="272"/>
      <c r="U153" s="272"/>
      <c r="V153" s="294"/>
      <c r="W153" s="62"/>
      <c r="X153" s="158"/>
      <c r="Y153" s="158"/>
      <c r="Z153" s="180"/>
      <c r="AA153" s="180"/>
      <c r="AB153" s="180"/>
      <c r="AC153" s="160"/>
      <c r="AD153" s="160"/>
      <c r="AE153" s="180"/>
      <c r="AF153" s="155"/>
      <c r="AG153" s="154"/>
      <c r="AH153" s="166"/>
      <c r="AI153" s="166"/>
      <c r="AJ153" s="166"/>
      <c r="AK153" s="167"/>
      <c r="AL153" s="152"/>
      <c r="AM153" s="152"/>
      <c r="AN153" s="152"/>
      <c r="AO153" s="152"/>
      <c r="AP153" s="152"/>
      <c r="AQ153" s="152"/>
      <c r="AR153" s="152"/>
      <c r="AS153" s="152"/>
      <c r="AT153" s="153"/>
      <c r="AU153" s="153"/>
    </row>
    <row r="154" spans="2:47" s="65" customFormat="1" ht="63.6" customHeight="1" thickBot="1">
      <c r="B154" s="299"/>
      <c r="C154" s="300"/>
      <c r="D154" s="300"/>
      <c r="E154" s="300"/>
      <c r="F154" s="286"/>
      <c r="G154" s="287"/>
      <c r="H154" s="273"/>
      <c r="I154" s="273"/>
      <c r="J154" s="273"/>
      <c r="K154" s="273"/>
      <c r="L154" s="273"/>
      <c r="M154" s="273"/>
      <c r="N154" s="273"/>
      <c r="O154" s="273"/>
      <c r="P154" s="273"/>
      <c r="Q154" s="273"/>
      <c r="R154" s="273"/>
      <c r="S154" s="273"/>
      <c r="T154" s="273"/>
      <c r="U154" s="273"/>
      <c r="V154" s="295"/>
      <c r="W154" s="62"/>
      <c r="X154" s="158"/>
      <c r="Y154" s="158"/>
      <c r="Z154" s="180"/>
      <c r="AA154" s="180"/>
      <c r="AB154" s="180"/>
      <c r="AC154" s="160"/>
      <c r="AD154" s="160"/>
      <c r="AE154" s="180"/>
      <c r="AF154" s="155"/>
      <c r="AG154" s="154"/>
      <c r="AH154" s="166"/>
      <c r="AI154" s="166"/>
      <c r="AJ154" s="166"/>
      <c r="AK154" s="167"/>
      <c r="AL154" s="152"/>
      <c r="AM154" s="152"/>
      <c r="AN154" s="152"/>
      <c r="AO154" s="152"/>
      <c r="AP154" s="152"/>
      <c r="AQ154" s="152"/>
      <c r="AR154" s="152"/>
      <c r="AS154" s="152"/>
      <c r="AT154" s="153"/>
      <c r="AU154" s="153"/>
    </row>
    <row r="155" spans="2:47" s="65" customFormat="1" ht="15" thickBot="1">
      <c r="B155" s="61"/>
      <c r="C155" s="61"/>
      <c r="D155" s="61"/>
      <c r="E155" s="61"/>
      <c r="F155" s="61"/>
      <c r="G155" s="61"/>
      <c r="H155" s="61"/>
      <c r="I155" s="61"/>
      <c r="J155" s="61"/>
      <c r="K155" s="61"/>
      <c r="L155" s="61"/>
      <c r="M155" s="61"/>
      <c r="N155" s="61"/>
      <c r="O155" s="61"/>
      <c r="P155" s="61"/>
      <c r="Q155" s="61"/>
      <c r="R155" s="61"/>
      <c r="S155" s="61"/>
      <c r="T155" s="60"/>
      <c r="U155" s="60"/>
      <c r="V155" s="60"/>
      <c r="W155" s="62"/>
      <c r="X155" s="158"/>
      <c r="Y155" s="158"/>
      <c r="Z155" s="180"/>
      <c r="AA155" s="180"/>
      <c r="AB155" s="180"/>
      <c r="AC155" s="160"/>
      <c r="AD155" s="160"/>
      <c r="AE155" s="180"/>
      <c r="AF155" s="155"/>
      <c r="AG155" s="154"/>
      <c r="AH155" s="166"/>
      <c r="AI155" s="166"/>
      <c r="AJ155" s="166"/>
      <c r="AK155" s="167"/>
      <c r="AL155" s="152"/>
      <c r="AM155" s="152"/>
      <c r="AN155" s="152"/>
      <c r="AO155" s="152"/>
      <c r="AP155" s="152"/>
      <c r="AQ155" s="152"/>
      <c r="AR155" s="152"/>
      <c r="AS155" s="152"/>
      <c r="AT155" s="153"/>
      <c r="AU155" s="153"/>
    </row>
    <row r="156" spans="2:47" s="65" customFormat="1" ht="30" customHeight="1">
      <c r="B156" s="278" t="s">
        <v>363</v>
      </c>
      <c r="C156" s="279"/>
      <c r="D156" s="279"/>
      <c r="E156" s="279"/>
      <c r="F156" s="231" t="s">
        <v>441</v>
      </c>
      <c r="G156" s="231"/>
      <c r="H156" s="231"/>
      <c r="I156" s="231"/>
      <c r="J156" s="231"/>
      <c r="K156" s="231"/>
      <c r="L156" s="231"/>
      <c r="M156" s="231"/>
      <c r="N156" s="231"/>
      <c r="O156" s="231"/>
      <c r="P156" s="231"/>
      <c r="Q156" s="231"/>
      <c r="R156" s="231"/>
      <c r="S156" s="231"/>
      <c r="T156" s="232"/>
      <c r="U156" s="296" t="s">
        <v>122</v>
      </c>
      <c r="V156" s="297"/>
      <c r="W156" s="175"/>
      <c r="X156" s="181"/>
      <c r="Y156" s="181"/>
      <c r="Z156" s="181"/>
      <c r="AA156" s="181"/>
      <c r="AB156" s="181"/>
      <c r="AC156" s="164"/>
      <c r="AD156" s="164"/>
      <c r="AE156" s="181"/>
      <c r="AF156" s="157"/>
      <c r="AG156" s="154"/>
      <c r="AH156" s="166"/>
      <c r="AI156" s="166"/>
      <c r="AJ156" s="166"/>
      <c r="AK156" s="167"/>
      <c r="AL156" s="152"/>
      <c r="AM156" s="152"/>
      <c r="AN156" s="152"/>
      <c r="AO156" s="152"/>
      <c r="AP156" s="152"/>
      <c r="AQ156" s="152"/>
      <c r="AR156" s="152"/>
      <c r="AS156" s="152"/>
      <c r="AT156" s="153"/>
      <c r="AU156" s="153"/>
    </row>
    <row r="157" spans="2:47" s="65" customFormat="1" ht="23.1" customHeight="1">
      <c r="B157" s="280"/>
      <c r="C157" s="281"/>
      <c r="D157" s="281"/>
      <c r="E157" s="281"/>
      <c r="F157" s="233"/>
      <c r="G157" s="233"/>
      <c r="H157" s="233"/>
      <c r="I157" s="233"/>
      <c r="J157" s="233"/>
      <c r="K157" s="233"/>
      <c r="L157" s="233"/>
      <c r="M157" s="233"/>
      <c r="N157" s="233"/>
      <c r="O157" s="233"/>
      <c r="P157" s="233"/>
      <c r="Q157" s="233"/>
      <c r="R157" s="233"/>
      <c r="S157" s="233"/>
      <c r="T157" s="234"/>
      <c r="U157" s="117">
        <f>V157</f>
        <v>1</v>
      </c>
      <c r="V157" s="119">
        <f>M159</f>
        <v>1</v>
      </c>
      <c r="W157" s="175"/>
      <c r="X157" s="181"/>
      <c r="Y157" s="181"/>
      <c r="Z157" s="181"/>
      <c r="AA157" s="181"/>
      <c r="AB157" s="181"/>
      <c r="AC157" s="164"/>
      <c r="AD157" s="164"/>
      <c r="AE157" s="181"/>
      <c r="AF157" s="157"/>
      <c r="AG157" s="154"/>
      <c r="AH157" s="166"/>
      <c r="AI157" s="166"/>
      <c r="AJ157" s="166"/>
      <c r="AK157" s="167"/>
      <c r="AL157" s="152"/>
      <c r="AM157" s="152"/>
      <c r="AN157" s="152"/>
      <c r="AO157" s="152"/>
      <c r="AP157" s="152"/>
      <c r="AQ157" s="152"/>
      <c r="AR157" s="152"/>
      <c r="AS157" s="152"/>
      <c r="AT157" s="153"/>
      <c r="AU157" s="153"/>
    </row>
    <row r="158" spans="2:47" s="65" customFormat="1" ht="27" customHeight="1">
      <c r="B158" s="289" t="s">
        <v>114</v>
      </c>
      <c r="C158" s="290"/>
      <c r="D158" s="290"/>
      <c r="E158" s="290"/>
      <c r="F158" s="290"/>
      <c r="G158" s="291"/>
      <c r="H158" s="283" t="s">
        <v>115</v>
      </c>
      <c r="I158" s="283"/>
      <c r="J158" s="283"/>
      <c r="K158" s="283"/>
      <c r="L158" s="283"/>
      <c r="M158" s="283"/>
      <c r="N158" s="283" t="s">
        <v>116</v>
      </c>
      <c r="O158" s="283"/>
      <c r="P158" s="283"/>
      <c r="Q158" s="283"/>
      <c r="R158" s="283"/>
      <c r="S158" s="283" t="s">
        <v>117</v>
      </c>
      <c r="T158" s="283"/>
      <c r="U158" s="292"/>
      <c r="V158" s="293"/>
      <c r="W158" s="190"/>
      <c r="X158" s="182"/>
      <c r="Y158" s="182"/>
      <c r="Z158" s="182"/>
      <c r="AA158" s="182"/>
      <c r="AB158" s="182"/>
      <c r="AC158" s="164"/>
      <c r="AD158" s="164"/>
      <c r="AE158" s="182"/>
      <c r="AF158" s="156"/>
      <c r="AG158" s="154"/>
      <c r="AH158" s="166"/>
      <c r="AI158" s="166"/>
      <c r="AJ158" s="166"/>
      <c r="AK158" s="167"/>
      <c r="AL158" s="152"/>
      <c r="AM158" s="152"/>
      <c r="AN158" s="152"/>
      <c r="AO158" s="152"/>
      <c r="AP158" s="152"/>
      <c r="AQ158" s="152"/>
      <c r="AR158" s="152"/>
      <c r="AS158" s="152"/>
      <c r="AT158" s="153"/>
      <c r="AU158" s="153"/>
    </row>
    <row r="159" spans="2:47" s="65" customFormat="1" ht="66.900000000000006" customHeight="1">
      <c r="B159" s="259" t="s">
        <v>364</v>
      </c>
      <c r="C159" s="249"/>
      <c r="D159" s="249"/>
      <c r="E159" s="249"/>
      <c r="F159" s="329"/>
      <c r="G159" s="330"/>
      <c r="H159" s="313" t="s">
        <v>124</v>
      </c>
      <c r="I159" s="314"/>
      <c r="J159" s="314"/>
      <c r="K159" s="314"/>
      <c r="L159" s="66"/>
      <c r="M159" s="243">
        <v>1</v>
      </c>
      <c r="N159" s="331"/>
      <c r="O159" s="332"/>
      <c r="P159" s="332"/>
      <c r="Q159" s="332"/>
      <c r="R159" s="333"/>
      <c r="S159" s="301"/>
      <c r="T159" s="302"/>
      <c r="U159" s="302"/>
      <c r="V159" s="303"/>
      <c r="W159" s="190"/>
      <c r="X159" s="182"/>
      <c r="Y159" s="324" t="e">
        <f>SUM(AB159:AB164)</f>
        <v>#REF!</v>
      </c>
      <c r="Z159" s="181">
        <f>VLOOKUP(H159,RefOPI!O64:P68,2)</f>
        <v>0</v>
      </c>
      <c r="AA159" s="182">
        <f>Z159</f>
        <v>0</v>
      </c>
      <c r="AB159" s="182">
        <f>AA159</f>
        <v>0</v>
      </c>
      <c r="AC159" s="182">
        <f>AB159</f>
        <v>0</v>
      </c>
      <c r="AD159" s="164"/>
      <c r="AE159" s="182"/>
      <c r="AF159" s="156"/>
      <c r="AG159" s="154"/>
      <c r="AH159" s="166"/>
      <c r="AI159" s="166"/>
      <c r="AJ159" s="166"/>
      <c r="AK159" s="167"/>
      <c r="AL159" s="152"/>
      <c r="AM159" s="152"/>
      <c r="AN159" s="152"/>
      <c r="AO159" s="152"/>
      <c r="AP159" s="152"/>
      <c r="AQ159" s="152"/>
      <c r="AR159" s="152"/>
      <c r="AS159" s="152"/>
      <c r="AT159" s="153"/>
      <c r="AU159" s="153"/>
    </row>
    <row r="160" spans="2:47" s="65" customFormat="1" ht="66.900000000000006" customHeight="1" thickBot="1">
      <c r="B160" s="310" t="s">
        <v>365</v>
      </c>
      <c r="C160" s="223"/>
      <c r="D160" s="223"/>
      <c r="E160" s="223"/>
      <c r="F160" s="311"/>
      <c r="G160" s="312"/>
      <c r="H160" s="313" t="s">
        <v>124</v>
      </c>
      <c r="I160" s="314"/>
      <c r="J160" s="314"/>
      <c r="K160" s="314"/>
      <c r="L160" s="66"/>
      <c r="M160" s="244"/>
      <c r="N160" s="197"/>
      <c r="O160" s="198"/>
      <c r="P160" s="198"/>
      <c r="Q160" s="198"/>
      <c r="R160" s="199"/>
      <c r="S160" s="304"/>
      <c r="T160" s="305"/>
      <c r="U160" s="305"/>
      <c r="V160" s="306"/>
      <c r="W160" s="190"/>
      <c r="X160" s="201"/>
      <c r="Y160" s="324"/>
      <c r="Z160" s="200"/>
      <c r="AA160" s="201"/>
      <c r="AB160" s="201"/>
      <c r="AC160" s="201"/>
      <c r="AD160" s="164"/>
      <c r="AE160" s="201"/>
      <c r="AF160" s="156"/>
      <c r="AG160" s="154"/>
      <c r="AH160" s="166"/>
      <c r="AI160" s="166"/>
      <c r="AJ160" s="166"/>
      <c r="AK160" s="167"/>
      <c r="AL160" s="152"/>
      <c r="AM160" s="152"/>
      <c r="AN160" s="152"/>
      <c r="AO160" s="152"/>
      <c r="AP160" s="152"/>
      <c r="AQ160" s="152"/>
      <c r="AR160" s="152"/>
      <c r="AS160" s="152"/>
      <c r="AT160" s="153"/>
      <c r="AU160" s="153"/>
    </row>
    <row r="161" spans="1:47" s="65" customFormat="1" ht="68.099999999999994" customHeight="1" thickBot="1">
      <c r="A161" s="203"/>
      <c r="B161" s="254" t="s">
        <v>366</v>
      </c>
      <c r="C161" s="255"/>
      <c r="D161" s="255"/>
      <c r="E161" s="255"/>
      <c r="F161" s="255"/>
      <c r="G161" s="256"/>
      <c r="H161" s="313" t="s">
        <v>169</v>
      </c>
      <c r="I161" s="314"/>
      <c r="J161" s="314"/>
      <c r="K161" s="314"/>
      <c r="L161" s="66"/>
      <c r="M161" s="244"/>
      <c r="N161" s="237"/>
      <c r="O161" s="238"/>
      <c r="P161" s="238"/>
      <c r="Q161" s="238"/>
      <c r="R161" s="239"/>
      <c r="S161" s="304"/>
      <c r="T161" s="305"/>
      <c r="U161" s="305"/>
      <c r="V161" s="306"/>
      <c r="W161" s="190"/>
      <c r="X161" s="182"/>
      <c r="Y161" s="324"/>
      <c r="Z161" s="181">
        <f>VLOOKUP(H160,RefOPI!O84:P87,2)</f>
        <v>0</v>
      </c>
      <c r="AA161" s="181" t="e">
        <f>IF(#REF!=0,0,Z161)</f>
        <v>#REF!</v>
      </c>
      <c r="AB161" s="182" t="e">
        <f>AA161</f>
        <v>#REF!</v>
      </c>
      <c r="AC161" s="182" t="e">
        <f>IF(AC162=0,0,AB161)</f>
        <v>#REF!</v>
      </c>
      <c r="AD161" s="164"/>
      <c r="AE161" s="182"/>
      <c r="AF161" s="156"/>
      <c r="AG161" s="154"/>
      <c r="AH161" s="166"/>
      <c r="AI161" s="166"/>
      <c r="AJ161" s="166"/>
      <c r="AK161" s="167"/>
      <c r="AL161" s="152"/>
      <c r="AM161" s="152"/>
      <c r="AN161" s="152"/>
      <c r="AO161" s="152"/>
      <c r="AP161" s="152"/>
      <c r="AQ161" s="152"/>
      <c r="AR161" s="152"/>
      <c r="AS161" s="152"/>
      <c r="AT161" s="153"/>
      <c r="AU161" s="153"/>
    </row>
    <row r="162" spans="1:47" ht="75" customHeight="1">
      <c r="B162" s="321" t="s">
        <v>131</v>
      </c>
      <c r="C162" s="325" t="s">
        <v>367</v>
      </c>
      <c r="D162" s="326"/>
      <c r="E162" s="326"/>
      <c r="F162" s="327">
        <f>X162</f>
        <v>0</v>
      </c>
      <c r="G162" s="328"/>
      <c r="H162" s="246" t="s">
        <v>124</v>
      </c>
      <c r="I162" s="247"/>
      <c r="J162" s="247"/>
      <c r="K162" s="247"/>
      <c r="L162" s="66"/>
      <c r="M162" s="244"/>
      <c r="N162" s="237"/>
      <c r="O162" s="238"/>
      <c r="P162" s="238"/>
      <c r="Q162" s="238"/>
      <c r="R162" s="239"/>
      <c r="S162" s="304"/>
      <c r="T162" s="305"/>
      <c r="U162" s="305"/>
      <c r="V162" s="306"/>
      <c r="W162" s="190"/>
      <c r="X162" s="181">
        <f>IF(C162="No Aplica","",Z162)</f>
        <v>0</v>
      </c>
      <c r="Y162" s="324"/>
      <c r="Z162" s="181">
        <f>VLOOKUP(H162,RefOPI!O32:P33,2)</f>
        <v>0</v>
      </c>
      <c r="AA162" s="181" t="e">
        <f>IF(OR(AB161=1,Z162=0),0,1)</f>
        <v>#REF!</v>
      </c>
      <c r="AB162" s="236" t="e">
        <f>IF(AB161=0,0,IF(OR(AA162=1,AA163=1,AA164=1),1,0))</f>
        <v>#REF!</v>
      </c>
      <c r="AC162" s="236" t="e">
        <f>AB162</f>
        <v>#REF!</v>
      </c>
      <c r="AD162" s="164"/>
      <c r="AE162" s="182"/>
      <c r="AF162" s="156"/>
    </row>
    <row r="163" spans="1:47" ht="62.1" customHeight="1">
      <c r="B163" s="321"/>
      <c r="C163" s="317" t="s">
        <v>368</v>
      </c>
      <c r="D163" s="262"/>
      <c r="E163" s="262"/>
      <c r="F163" s="263">
        <f>X163</f>
        <v>0</v>
      </c>
      <c r="G163" s="264"/>
      <c r="H163" s="246" t="s">
        <v>124</v>
      </c>
      <c r="I163" s="247"/>
      <c r="J163" s="247"/>
      <c r="K163" s="247"/>
      <c r="L163" s="66"/>
      <c r="M163" s="244"/>
      <c r="N163" s="237"/>
      <c r="O163" s="238"/>
      <c r="P163" s="238"/>
      <c r="Q163" s="238"/>
      <c r="R163" s="239"/>
      <c r="S163" s="304"/>
      <c r="T163" s="305"/>
      <c r="U163" s="305"/>
      <c r="V163" s="306"/>
      <c r="W163" s="190"/>
      <c r="X163" s="181">
        <f>IF(C163="No Aplica","",Z163)</f>
        <v>0</v>
      </c>
      <c r="Y163" s="324"/>
      <c r="Z163" s="181">
        <f>VLOOKUP(H163,RefOPI!O32:P33,2)</f>
        <v>0</v>
      </c>
      <c r="AA163" s="181" t="e">
        <f>IF(OR(AB161=1,Z163=0),0,1)</f>
        <v>#REF!</v>
      </c>
      <c r="AB163" s="236"/>
      <c r="AC163" s="236"/>
      <c r="AD163" s="164"/>
      <c r="AE163" s="182"/>
      <c r="AF163" s="156"/>
    </row>
    <row r="164" spans="1:47" ht="36.9" customHeight="1">
      <c r="B164" s="316"/>
      <c r="C164" s="262" t="str">
        <f>IF(C162="No Aplica",C162,"Otro (describir la evidencia en el recuadro de situación actual)")</f>
        <v>Otro (describir la evidencia en el recuadro de situación actual)</v>
      </c>
      <c r="D164" s="262"/>
      <c r="E164" s="262"/>
      <c r="F164" s="263">
        <f>X164</f>
        <v>0</v>
      </c>
      <c r="G164" s="264"/>
      <c r="H164" s="246" t="s">
        <v>124</v>
      </c>
      <c r="I164" s="247"/>
      <c r="J164" s="247"/>
      <c r="K164" s="247"/>
      <c r="L164" s="66"/>
      <c r="M164" s="245"/>
      <c r="N164" s="237"/>
      <c r="O164" s="238"/>
      <c r="P164" s="238"/>
      <c r="Q164" s="238"/>
      <c r="R164" s="239"/>
      <c r="S164" s="307"/>
      <c r="T164" s="308"/>
      <c r="U164" s="308"/>
      <c r="V164" s="309"/>
      <c r="W164" s="190"/>
      <c r="X164" s="181">
        <f>IF(C162="No Aplica","",Z164)</f>
        <v>0</v>
      </c>
      <c r="Y164" s="324"/>
      <c r="Z164" s="181">
        <f>VLOOKUP(H164,RefOPI!O32:P33,2)</f>
        <v>0</v>
      </c>
      <c r="AA164" s="181" t="e">
        <f>IF(OR(AB161=1,Z164=0),0,1)</f>
        <v>#REF!</v>
      </c>
      <c r="AB164" s="236"/>
      <c r="AC164" s="236"/>
      <c r="AD164" s="164"/>
      <c r="AE164" s="182"/>
      <c r="AF164" s="156"/>
    </row>
    <row r="165" spans="1:47" s="65" customFormat="1" ht="18.899999999999999" customHeight="1">
      <c r="B165" s="268" t="s">
        <v>118</v>
      </c>
      <c r="C165" s="269"/>
      <c r="D165" s="269"/>
      <c r="E165" s="269"/>
      <c r="F165" s="269"/>
      <c r="G165" s="270"/>
      <c r="H165" s="235" t="s">
        <v>133</v>
      </c>
      <c r="I165" s="235"/>
      <c r="J165" s="235"/>
      <c r="K165" s="235"/>
      <c r="L165" s="235"/>
      <c r="M165" s="235" t="s">
        <v>134</v>
      </c>
      <c r="N165" s="235"/>
      <c r="O165" s="235"/>
      <c r="P165" s="235"/>
      <c r="Q165" s="235" t="s">
        <v>135</v>
      </c>
      <c r="R165" s="235"/>
      <c r="S165" s="235"/>
      <c r="T165" s="235" t="s">
        <v>136</v>
      </c>
      <c r="U165" s="235"/>
      <c r="V165" s="298"/>
      <c r="W165" s="62"/>
      <c r="X165" s="158"/>
      <c r="Y165" s="158"/>
      <c r="Z165" s="180"/>
      <c r="AA165" s="180"/>
      <c r="AB165" s="180"/>
      <c r="AC165" s="160"/>
      <c r="AD165" s="160"/>
      <c r="AE165" s="180"/>
      <c r="AF165" s="155"/>
      <c r="AG165" s="154"/>
      <c r="AH165" s="166"/>
      <c r="AI165" s="166"/>
      <c r="AJ165" s="166"/>
      <c r="AK165" s="167"/>
      <c r="AL165" s="152"/>
      <c r="AM165" s="152"/>
      <c r="AN165" s="152"/>
      <c r="AO165" s="152"/>
      <c r="AP165" s="152"/>
      <c r="AQ165" s="152"/>
      <c r="AR165" s="152"/>
      <c r="AS165" s="152"/>
      <c r="AT165" s="153"/>
      <c r="AU165" s="153"/>
    </row>
    <row r="166" spans="1:47" s="65" customFormat="1" ht="69" customHeight="1">
      <c r="B166" s="282" t="str">
        <f>IF(C162="No Aplica","",C162)</f>
        <v>Documentos con retos y preocupaciones</v>
      </c>
      <c r="C166" s="265"/>
      <c r="D166" s="265"/>
      <c r="E166" s="265"/>
      <c r="F166" s="284">
        <f>F162</f>
        <v>0</v>
      </c>
      <c r="G166" s="403"/>
      <c r="H166" s="271" t="s">
        <v>369</v>
      </c>
      <c r="I166" s="272"/>
      <c r="J166" s="272"/>
      <c r="K166" s="272"/>
      <c r="L166" s="272"/>
      <c r="M166" s="271" t="s">
        <v>370</v>
      </c>
      <c r="N166" s="272"/>
      <c r="O166" s="272"/>
      <c r="P166" s="272"/>
      <c r="Q166" s="271" t="s">
        <v>371</v>
      </c>
      <c r="R166" s="272"/>
      <c r="S166" s="272"/>
      <c r="T166" s="271" t="s">
        <v>372</v>
      </c>
      <c r="U166" s="272"/>
      <c r="V166" s="294"/>
      <c r="W166" s="62"/>
      <c r="X166" s="158"/>
      <c r="Y166" s="158"/>
      <c r="Z166" s="180"/>
      <c r="AA166" s="180"/>
      <c r="AB166" s="180"/>
      <c r="AC166" s="160"/>
      <c r="AD166" s="160"/>
      <c r="AE166" s="180"/>
      <c r="AF166" s="155"/>
      <c r="AG166" s="154"/>
      <c r="AH166" s="166"/>
      <c r="AI166" s="166"/>
      <c r="AJ166" s="166"/>
      <c r="AK166" s="167"/>
      <c r="AL166" s="152"/>
      <c r="AM166" s="152"/>
      <c r="AN166" s="152"/>
      <c r="AO166" s="152"/>
      <c r="AP166" s="152"/>
      <c r="AQ166" s="152"/>
      <c r="AR166" s="152"/>
      <c r="AS166" s="152"/>
      <c r="AT166" s="153"/>
      <c r="AU166" s="153"/>
    </row>
    <row r="167" spans="1:47" s="65" customFormat="1" ht="47.1" customHeight="1" thickBot="1">
      <c r="B167" s="398" t="str">
        <f>IF(C163="No Aplica","",C163)</f>
        <v>Procesos para mitigar (minutas, reportes, planes, etc.)</v>
      </c>
      <c r="C167" s="399"/>
      <c r="D167" s="399"/>
      <c r="E167" s="399"/>
      <c r="F167" s="400">
        <f>F163</f>
        <v>0</v>
      </c>
      <c r="G167" s="401"/>
      <c r="H167" s="272"/>
      <c r="I167" s="272"/>
      <c r="J167" s="272"/>
      <c r="K167" s="272"/>
      <c r="L167" s="272"/>
      <c r="M167" s="272"/>
      <c r="N167" s="272"/>
      <c r="O167" s="272"/>
      <c r="P167" s="272"/>
      <c r="Q167" s="272"/>
      <c r="R167" s="272"/>
      <c r="S167" s="272"/>
      <c r="T167" s="272"/>
      <c r="U167" s="272"/>
      <c r="V167" s="294"/>
      <c r="W167" s="62"/>
      <c r="X167" s="158"/>
      <c r="Y167" s="158"/>
      <c r="Z167" s="180"/>
      <c r="AA167" s="180"/>
      <c r="AB167" s="180"/>
      <c r="AC167" s="160"/>
      <c r="AD167" s="160"/>
      <c r="AE167" s="180"/>
      <c r="AF167" s="155"/>
      <c r="AG167" s="154"/>
      <c r="AH167" s="166"/>
      <c r="AI167" s="166"/>
      <c r="AJ167" s="166"/>
      <c r="AK167" s="167"/>
      <c r="AL167" s="152"/>
      <c r="AM167" s="152"/>
      <c r="AN167" s="152"/>
      <c r="AO167" s="152"/>
      <c r="AP167" s="152"/>
      <c r="AQ167" s="152"/>
      <c r="AR167" s="152"/>
      <c r="AS167" s="152"/>
      <c r="AT167" s="153"/>
      <c r="AU167" s="153"/>
    </row>
    <row r="168" spans="1:47" s="65" customFormat="1" ht="57" customHeight="1">
      <c r="A168" s="203"/>
      <c r="B168" s="208"/>
      <c r="C168" s="209"/>
      <c r="D168" s="209"/>
      <c r="E168" s="209"/>
      <c r="F168" s="209"/>
      <c r="G168" s="207"/>
      <c r="H168" s="322"/>
      <c r="I168" s="272"/>
      <c r="J168" s="272"/>
      <c r="K168" s="272"/>
      <c r="L168" s="272"/>
      <c r="M168" s="272"/>
      <c r="N168" s="272"/>
      <c r="O168" s="272"/>
      <c r="P168" s="272"/>
      <c r="Q168" s="272"/>
      <c r="R168" s="272"/>
      <c r="S168" s="272"/>
      <c r="T168" s="272"/>
      <c r="U168" s="272"/>
      <c r="V168" s="294"/>
      <c r="W168" s="62"/>
      <c r="X168" s="158"/>
      <c r="Y168" s="158"/>
      <c r="Z168" s="180"/>
      <c r="AA168" s="180"/>
      <c r="AB168" s="180"/>
      <c r="AC168" s="160"/>
      <c r="AD168" s="160"/>
      <c r="AE168" s="180"/>
      <c r="AF168" s="155"/>
      <c r="AG168" s="154"/>
      <c r="AH168" s="166"/>
      <c r="AI168" s="166"/>
      <c r="AJ168" s="166"/>
      <c r="AK168" s="167"/>
      <c r="AL168" s="152"/>
      <c r="AM168" s="152"/>
      <c r="AN168" s="152"/>
      <c r="AO168" s="152"/>
      <c r="AP168" s="152"/>
      <c r="AQ168" s="152"/>
      <c r="AR168" s="152"/>
      <c r="AS168" s="152"/>
      <c r="AT168" s="153"/>
      <c r="AU168" s="153"/>
    </row>
    <row r="169" spans="1:47" s="65" customFormat="1" ht="45" customHeight="1" thickBot="1">
      <c r="B169" s="204"/>
      <c r="C169" s="205"/>
      <c r="D169" s="205"/>
      <c r="E169" s="205"/>
      <c r="F169" s="205"/>
      <c r="G169" s="206"/>
      <c r="H169" s="402"/>
      <c r="I169" s="273"/>
      <c r="J169" s="273"/>
      <c r="K169" s="273"/>
      <c r="L169" s="273"/>
      <c r="M169" s="273"/>
      <c r="N169" s="273"/>
      <c r="O169" s="273"/>
      <c r="P169" s="273"/>
      <c r="Q169" s="273"/>
      <c r="R169" s="273"/>
      <c r="S169" s="273"/>
      <c r="T169" s="273"/>
      <c r="U169" s="273"/>
      <c r="V169" s="295"/>
      <c r="W169" s="62"/>
      <c r="X169" s="158"/>
      <c r="Y169" s="158"/>
      <c r="Z169" s="180"/>
      <c r="AA169" s="180"/>
      <c r="AB169" s="180"/>
      <c r="AC169" s="160"/>
      <c r="AD169" s="160"/>
      <c r="AE169" s="180"/>
      <c r="AF169" s="155"/>
      <c r="AG169" s="154"/>
      <c r="AH169" s="166"/>
      <c r="AI169" s="166"/>
      <c r="AJ169" s="166"/>
      <c r="AK169" s="167"/>
      <c r="AL169" s="152"/>
      <c r="AM169" s="152"/>
      <c r="AN169" s="152"/>
      <c r="AO169" s="152"/>
      <c r="AP169" s="152"/>
      <c r="AQ169" s="152"/>
      <c r="AR169" s="152"/>
      <c r="AS169" s="152"/>
      <c r="AT169" s="153"/>
      <c r="AU169" s="153"/>
    </row>
  </sheetData>
  <sheetProtection formatRows="0"/>
  <mergeCells count="592">
    <mergeCell ref="AC145:AC146"/>
    <mergeCell ref="AC148:AC149"/>
    <mergeCell ref="AC162:AC164"/>
    <mergeCell ref="AC102:AC103"/>
    <mergeCell ref="AC105:AC106"/>
    <mergeCell ref="AC121:AC122"/>
    <mergeCell ref="AC124:AC125"/>
    <mergeCell ref="AB118:AB119"/>
    <mergeCell ref="AC118:AC119"/>
    <mergeCell ref="AB121:AB122"/>
    <mergeCell ref="AB102:AB103"/>
    <mergeCell ref="AB124:AB125"/>
    <mergeCell ref="AB148:AB149"/>
    <mergeCell ref="AB162:AB164"/>
    <mergeCell ref="AC139:AC142"/>
    <mergeCell ref="AC97:AC100"/>
    <mergeCell ref="S35:V35"/>
    <mergeCell ref="B33:E34"/>
    <mergeCell ref="F33:T34"/>
    <mergeCell ref="B48:G48"/>
    <mergeCell ref="H48:V48"/>
    <mergeCell ref="T69:V69"/>
    <mergeCell ref="H70:L74"/>
    <mergeCell ref="AC38:AC39"/>
    <mergeCell ref="AC53:AC60"/>
    <mergeCell ref="AC64:AC65"/>
    <mergeCell ref="AC67:AC68"/>
    <mergeCell ref="AC83:AC84"/>
    <mergeCell ref="AB83:AB84"/>
    <mergeCell ref="C84:E84"/>
    <mergeCell ref="F84:G84"/>
    <mergeCell ref="H84:K84"/>
    <mergeCell ref="N84:R84"/>
    <mergeCell ref="AA83:AA84"/>
    <mergeCell ref="B89:E89"/>
    <mergeCell ref="B83:B84"/>
    <mergeCell ref="H38:K38"/>
    <mergeCell ref="N38:R38"/>
    <mergeCell ref="F40:G40"/>
    <mergeCell ref="F117:G117"/>
    <mergeCell ref="F149:G149"/>
    <mergeCell ref="H149:K149"/>
    <mergeCell ref="F146:G146"/>
    <mergeCell ref="H146:K146"/>
    <mergeCell ref="F141:G141"/>
    <mergeCell ref="F125:G125"/>
    <mergeCell ref="H125:K125"/>
    <mergeCell ref="S116:V123"/>
    <mergeCell ref="F119:G119"/>
    <mergeCell ref="H86:L86"/>
    <mergeCell ref="S79:V85"/>
    <mergeCell ref="B80:E80"/>
    <mergeCell ref="Y79:Y85"/>
    <mergeCell ref="N85:R85"/>
    <mergeCell ref="B81:E81"/>
    <mergeCell ref="B85:E85"/>
    <mergeCell ref="B82:E82"/>
    <mergeCell ref="T86:V86"/>
    <mergeCell ref="M86:P86"/>
    <mergeCell ref="N82:R82"/>
    <mergeCell ref="N81:R81"/>
    <mergeCell ref="H119:K119"/>
    <mergeCell ref="N117:R117"/>
    <mergeCell ref="F122:G122"/>
    <mergeCell ref="N123:R123"/>
    <mergeCell ref="H123:K123"/>
    <mergeCell ref="N142:R142"/>
    <mergeCell ref="M137:M149"/>
    <mergeCell ref="N148:R148"/>
    <mergeCell ref="N149:R149"/>
    <mergeCell ref="N145:R145"/>
    <mergeCell ref="H124:K124"/>
    <mergeCell ref="H138:L138"/>
    <mergeCell ref="B138:G138"/>
    <mergeCell ref="B131:E131"/>
    <mergeCell ref="B134:E135"/>
    <mergeCell ref="F129:G129"/>
    <mergeCell ref="F130:G130"/>
    <mergeCell ref="F131:G131"/>
    <mergeCell ref="H127:L131"/>
    <mergeCell ref="M126:P126"/>
    <mergeCell ref="F127:G127"/>
    <mergeCell ref="B129:E129"/>
    <mergeCell ref="B126:G126"/>
    <mergeCell ref="H147:K147"/>
    <mergeCell ref="Y116:Y125"/>
    <mergeCell ref="B120:E120"/>
    <mergeCell ref="F120:G120"/>
    <mergeCell ref="H120:K120"/>
    <mergeCell ref="Y137:Y149"/>
    <mergeCell ref="N146:R146"/>
    <mergeCell ref="B128:E128"/>
    <mergeCell ref="F128:G128"/>
    <mergeCell ref="B133:G133"/>
    <mergeCell ref="H133:V133"/>
    <mergeCell ref="B139:E139"/>
    <mergeCell ref="F134:T135"/>
    <mergeCell ref="N125:R125"/>
    <mergeCell ref="F137:G137"/>
    <mergeCell ref="H137:K137"/>
    <mergeCell ref="C118:E118"/>
    <mergeCell ref="F118:G118"/>
    <mergeCell ref="C119:E119"/>
    <mergeCell ref="B136:G136"/>
    <mergeCell ref="N147:R147"/>
    <mergeCell ref="S137:V149"/>
    <mergeCell ref="N139:R139"/>
    <mergeCell ref="N140:R140"/>
    <mergeCell ref="N141:R141"/>
    <mergeCell ref="AA139:AA142"/>
    <mergeCell ref="AB139:AB142"/>
    <mergeCell ref="AB145:AB146"/>
    <mergeCell ref="N144:R144"/>
    <mergeCell ref="C146:E146"/>
    <mergeCell ref="B144:E144"/>
    <mergeCell ref="C141:E141"/>
    <mergeCell ref="N137:R137"/>
    <mergeCell ref="AB97:AB100"/>
    <mergeCell ref="C102:E102"/>
    <mergeCell ref="F102:G102"/>
    <mergeCell ref="H102:K102"/>
    <mergeCell ref="F104:G104"/>
    <mergeCell ref="F98:G98"/>
    <mergeCell ref="AB105:AB106"/>
    <mergeCell ref="B109:E109"/>
    <mergeCell ref="F109:G109"/>
    <mergeCell ref="C105:E105"/>
    <mergeCell ref="F106:G106"/>
    <mergeCell ref="B105:B106"/>
    <mergeCell ref="Y96:Y106"/>
    <mergeCell ref="B97:B100"/>
    <mergeCell ref="C97:E97"/>
    <mergeCell ref="F97:G97"/>
    <mergeCell ref="B102:B103"/>
    <mergeCell ref="C103:E103"/>
    <mergeCell ref="F100:G100"/>
    <mergeCell ref="H100:K100"/>
    <mergeCell ref="M96:M106"/>
    <mergeCell ref="B104:E104"/>
    <mergeCell ref="C100:E100"/>
    <mergeCell ref="F166:G166"/>
    <mergeCell ref="N116:R116"/>
    <mergeCell ref="B113:E114"/>
    <mergeCell ref="F113:T114"/>
    <mergeCell ref="F108:G108"/>
    <mergeCell ref="T107:V107"/>
    <mergeCell ref="F103:G103"/>
    <mergeCell ref="H103:K103"/>
    <mergeCell ref="F96:G96"/>
    <mergeCell ref="N101:R101"/>
    <mergeCell ref="N96:R96"/>
    <mergeCell ref="N106:R106"/>
    <mergeCell ref="N105:R105"/>
    <mergeCell ref="N99:R99"/>
    <mergeCell ref="M107:P107"/>
    <mergeCell ref="Q107:S107"/>
    <mergeCell ref="B130:E130"/>
    <mergeCell ref="B167:E167"/>
    <mergeCell ref="F167:G167"/>
    <mergeCell ref="B165:G165"/>
    <mergeCell ref="H165:L165"/>
    <mergeCell ref="M165:P165"/>
    <mergeCell ref="T165:V165"/>
    <mergeCell ref="H166:L169"/>
    <mergeCell ref="M166:P169"/>
    <mergeCell ref="Q166:S169"/>
    <mergeCell ref="T166:V169"/>
    <mergeCell ref="B166:E166"/>
    <mergeCell ref="Q165:S165"/>
    <mergeCell ref="AI36:AI40"/>
    <mergeCell ref="B16:F16"/>
    <mergeCell ref="N16:R16"/>
    <mergeCell ref="S16:V16"/>
    <mergeCell ref="H40:K40"/>
    <mergeCell ref="C20:E20"/>
    <mergeCell ref="F20:G20"/>
    <mergeCell ref="H20:K20"/>
    <mergeCell ref="C21:E21"/>
    <mergeCell ref="F21:G21"/>
    <mergeCell ref="N24:R24"/>
    <mergeCell ref="H22:K22"/>
    <mergeCell ref="C39:E39"/>
    <mergeCell ref="F39:G39"/>
    <mergeCell ref="H39:K39"/>
    <mergeCell ref="N39:R39"/>
    <mergeCell ref="N18:R22"/>
    <mergeCell ref="C22:E22"/>
    <mergeCell ref="F22:G22"/>
    <mergeCell ref="F28:G28"/>
    <mergeCell ref="U33:V33"/>
    <mergeCell ref="T27:V27"/>
    <mergeCell ref="B35:G35"/>
    <mergeCell ref="H35:M35"/>
    <mergeCell ref="T28:V31"/>
    <mergeCell ref="B29:E29"/>
    <mergeCell ref="F29:G29"/>
    <mergeCell ref="B30:E30"/>
    <mergeCell ref="B37:E37"/>
    <mergeCell ref="F31:G31"/>
    <mergeCell ref="N37:R37"/>
    <mergeCell ref="H36:K36"/>
    <mergeCell ref="H37:K37"/>
    <mergeCell ref="H28:L31"/>
    <mergeCell ref="S36:V40"/>
    <mergeCell ref="B40:E40"/>
    <mergeCell ref="C38:E38"/>
    <mergeCell ref="M28:P31"/>
    <mergeCell ref="Q28:S31"/>
    <mergeCell ref="F30:G30"/>
    <mergeCell ref="B31:E31"/>
    <mergeCell ref="B28:E28"/>
    <mergeCell ref="F36:G36"/>
    <mergeCell ref="N36:R36"/>
    <mergeCell ref="N35:R35"/>
    <mergeCell ref="B38:B39"/>
    <mergeCell ref="M36:M40"/>
    <mergeCell ref="B36:E36"/>
    <mergeCell ref="H27:L27"/>
    <mergeCell ref="M27:P27"/>
    <mergeCell ref="C24:E24"/>
    <mergeCell ref="B27:G27"/>
    <mergeCell ref="B19:B22"/>
    <mergeCell ref="B24:B25"/>
    <mergeCell ref="H25:K25"/>
    <mergeCell ref="Q27:S27"/>
    <mergeCell ref="N25:R25"/>
    <mergeCell ref="C25:E25"/>
    <mergeCell ref="F25:G25"/>
    <mergeCell ref="H19:K19"/>
    <mergeCell ref="F24:G24"/>
    <mergeCell ref="H24:K24"/>
    <mergeCell ref="F8:I8"/>
    <mergeCell ref="E4:E5"/>
    <mergeCell ref="C4:D5"/>
    <mergeCell ref="H23:K23"/>
    <mergeCell ref="C6:D7"/>
    <mergeCell ref="F4:I4"/>
    <mergeCell ref="F5:I5"/>
    <mergeCell ref="F6:I6"/>
    <mergeCell ref="F7:I7"/>
    <mergeCell ref="F9:I9"/>
    <mergeCell ref="F10:I10"/>
    <mergeCell ref="B17:E17"/>
    <mergeCell ref="F17:G17"/>
    <mergeCell ref="F11:I11"/>
    <mergeCell ref="B13:E13"/>
    <mergeCell ref="F13:T13"/>
    <mergeCell ref="F23:G23"/>
    <mergeCell ref="N23:R23"/>
    <mergeCell ref="H21:K21"/>
    <mergeCell ref="F19:G19"/>
    <mergeCell ref="C19:E19"/>
    <mergeCell ref="H55:K55"/>
    <mergeCell ref="F54:G54"/>
    <mergeCell ref="F38:G38"/>
    <mergeCell ref="N40:R40"/>
    <mergeCell ref="N52:R52"/>
    <mergeCell ref="H52:K52"/>
    <mergeCell ref="F52:G52"/>
    <mergeCell ref="F44:G44"/>
    <mergeCell ref="H53:K53"/>
    <mergeCell ref="B45:E45"/>
    <mergeCell ref="B51:G51"/>
    <mergeCell ref="H51:M51"/>
    <mergeCell ref="N51:R51"/>
    <mergeCell ref="B52:E52"/>
    <mergeCell ref="B1:V1"/>
    <mergeCell ref="B2:B12"/>
    <mergeCell ref="C2:F2"/>
    <mergeCell ref="H16:L16"/>
    <mergeCell ref="B14:E15"/>
    <mergeCell ref="B26:E26"/>
    <mergeCell ref="F26:G26"/>
    <mergeCell ref="N26:R26"/>
    <mergeCell ref="B18:E18"/>
    <mergeCell ref="F18:G18"/>
    <mergeCell ref="C8:D9"/>
    <mergeCell ref="C10:D11"/>
    <mergeCell ref="E6:E7"/>
    <mergeCell ref="E8:E9"/>
    <mergeCell ref="E10:E11"/>
    <mergeCell ref="H26:K26"/>
    <mergeCell ref="F14:T15"/>
    <mergeCell ref="S17:V26"/>
    <mergeCell ref="B23:E23"/>
    <mergeCell ref="U14:V14"/>
    <mergeCell ref="H17:K17"/>
    <mergeCell ref="H18:K18"/>
    <mergeCell ref="M17:M26"/>
    <mergeCell ref="N17:R17"/>
    <mergeCell ref="U76:V76"/>
    <mergeCell ref="B70:E70"/>
    <mergeCell ref="F70:G70"/>
    <mergeCell ref="N67:R67"/>
    <mergeCell ref="M70:P74"/>
    <mergeCell ref="Q70:S74"/>
    <mergeCell ref="S51:V51"/>
    <mergeCell ref="B49:E50"/>
    <mergeCell ref="T42:V45"/>
    <mergeCell ref="Q41:S41"/>
    <mergeCell ref="F45:G45"/>
    <mergeCell ref="H41:L41"/>
    <mergeCell ref="M41:P41"/>
    <mergeCell ref="H42:L45"/>
    <mergeCell ref="M42:P45"/>
    <mergeCell ref="Q42:S45"/>
    <mergeCell ref="U49:V49"/>
    <mergeCell ref="F49:T50"/>
    <mergeCell ref="B44:E44"/>
    <mergeCell ref="B79:E79"/>
    <mergeCell ref="B66:E66"/>
    <mergeCell ref="F66:G66"/>
    <mergeCell ref="B71:E71"/>
    <mergeCell ref="F71:G71"/>
    <mergeCell ref="B72:E72"/>
    <mergeCell ref="F72:G72"/>
    <mergeCell ref="F74:G74"/>
    <mergeCell ref="B67:B68"/>
    <mergeCell ref="C67:E67"/>
    <mergeCell ref="F67:G67"/>
    <mergeCell ref="B74:E74"/>
    <mergeCell ref="B73:E73"/>
    <mergeCell ref="F73:G73"/>
    <mergeCell ref="B69:G69"/>
    <mergeCell ref="B76:E77"/>
    <mergeCell ref="S78:V78"/>
    <mergeCell ref="S52:V68"/>
    <mergeCell ref="C56:E56"/>
    <mergeCell ref="H58:K58"/>
    <mergeCell ref="N62:R62"/>
    <mergeCell ref="H66:K66"/>
    <mergeCell ref="N80:R80"/>
    <mergeCell ref="H82:K82"/>
    <mergeCell ref="F79:G79"/>
    <mergeCell ref="N79:R79"/>
    <mergeCell ref="H81:K81"/>
    <mergeCell ref="H79:K79"/>
    <mergeCell ref="F82:G82"/>
    <mergeCell ref="M79:M85"/>
    <mergeCell ref="H85:K85"/>
    <mergeCell ref="H80:K80"/>
    <mergeCell ref="F83:G83"/>
    <mergeCell ref="H83:K83"/>
    <mergeCell ref="N83:R83"/>
    <mergeCell ref="B61:E61"/>
    <mergeCell ref="N64:R64"/>
    <mergeCell ref="F56:G56"/>
    <mergeCell ref="H64:K64"/>
    <mergeCell ref="F62:G62"/>
    <mergeCell ref="B95:G95"/>
    <mergeCell ref="U93:V93"/>
    <mergeCell ref="N98:R98"/>
    <mergeCell ref="B101:E101"/>
    <mergeCell ref="S96:V106"/>
    <mergeCell ref="H96:K96"/>
    <mergeCell ref="B115:G115"/>
    <mergeCell ref="H115:M115"/>
    <mergeCell ref="H95:M95"/>
    <mergeCell ref="U113:V113"/>
    <mergeCell ref="S95:V95"/>
    <mergeCell ref="B107:G107"/>
    <mergeCell ref="H107:L107"/>
    <mergeCell ref="H108:L111"/>
    <mergeCell ref="M108:P111"/>
    <mergeCell ref="B111:E111"/>
    <mergeCell ref="F111:G111"/>
    <mergeCell ref="T108:V111"/>
    <mergeCell ref="C99:E99"/>
    <mergeCell ref="F99:G99"/>
    <mergeCell ref="H99:K99"/>
    <mergeCell ref="C98:E98"/>
    <mergeCell ref="N115:R115"/>
    <mergeCell ref="N97:R97"/>
    <mergeCell ref="H98:K98"/>
    <mergeCell ref="N124:R124"/>
    <mergeCell ref="H122:K122"/>
    <mergeCell ref="H121:K121"/>
    <mergeCell ref="H117:K117"/>
    <mergeCell ref="Q108:S111"/>
    <mergeCell ref="B108:E108"/>
    <mergeCell ref="H105:K105"/>
    <mergeCell ref="B110:E110"/>
    <mergeCell ref="B116:E116"/>
    <mergeCell ref="F116:G116"/>
    <mergeCell ref="H116:K116"/>
    <mergeCell ref="N120:R120"/>
    <mergeCell ref="B123:E123"/>
    <mergeCell ref="B121:B122"/>
    <mergeCell ref="C121:E121"/>
    <mergeCell ref="C122:E122"/>
    <mergeCell ref="C117:E117"/>
    <mergeCell ref="B117:B119"/>
    <mergeCell ref="H118:K118"/>
    <mergeCell ref="B124:B125"/>
    <mergeCell ref="C125:E125"/>
    <mergeCell ref="F123:G123"/>
    <mergeCell ref="F124:G124"/>
    <mergeCell ref="B43:E43"/>
    <mergeCell ref="F43:G43"/>
    <mergeCell ref="T41:V41"/>
    <mergeCell ref="B42:E42"/>
    <mergeCell ref="F42:G42"/>
    <mergeCell ref="B41:G41"/>
    <mergeCell ref="N61:R61"/>
    <mergeCell ref="B64:B65"/>
    <mergeCell ref="C64:E64"/>
    <mergeCell ref="F64:G64"/>
    <mergeCell ref="H56:K56"/>
    <mergeCell ref="H57:K57"/>
    <mergeCell ref="F58:G58"/>
    <mergeCell ref="F59:G59"/>
    <mergeCell ref="F60:G60"/>
    <mergeCell ref="C65:E65"/>
    <mergeCell ref="H62:K62"/>
    <mergeCell ref="B54:B60"/>
    <mergeCell ref="C54:E54"/>
    <mergeCell ref="C58:E58"/>
    <mergeCell ref="C57:E57"/>
    <mergeCell ref="F57:G57"/>
    <mergeCell ref="C55:E55"/>
    <mergeCell ref="F55:G55"/>
    <mergeCell ref="Y159:Y164"/>
    <mergeCell ref="B162:B164"/>
    <mergeCell ref="C162:E162"/>
    <mergeCell ref="F162:G162"/>
    <mergeCell ref="H162:K162"/>
    <mergeCell ref="N164:R164"/>
    <mergeCell ref="H164:K164"/>
    <mergeCell ref="C163:E163"/>
    <mergeCell ref="F163:G163"/>
    <mergeCell ref="H163:K163"/>
    <mergeCell ref="C164:E164"/>
    <mergeCell ref="N162:R162"/>
    <mergeCell ref="N163:R163"/>
    <mergeCell ref="N161:R161"/>
    <mergeCell ref="H161:K161"/>
    <mergeCell ref="F164:G164"/>
    <mergeCell ref="B159:E159"/>
    <mergeCell ref="F159:G159"/>
    <mergeCell ref="H159:K159"/>
    <mergeCell ref="N159:R159"/>
    <mergeCell ref="T126:V126"/>
    <mergeCell ref="B145:B146"/>
    <mergeCell ref="H144:K144"/>
    <mergeCell ref="C145:E145"/>
    <mergeCell ref="H141:K141"/>
    <mergeCell ref="F144:G144"/>
    <mergeCell ref="H151:L154"/>
    <mergeCell ref="B147:E147"/>
    <mergeCell ref="B148:B149"/>
    <mergeCell ref="C148:E148"/>
    <mergeCell ref="C142:E142"/>
    <mergeCell ref="F147:G147"/>
    <mergeCell ref="F142:G142"/>
    <mergeCell ref="H142:K142"/>
    <mergeCell ref="B140:B142"/>
    <mergeCell ref="C149:E149"/>
    <mergeCell ref="F148:G148"/>
    <mergeCell ref="H148:K148"/>
    <mergeCell ref="C140:E140"/>
    <mergeCell ref="F140:G140"/>
    <mergeCell ref="H140:K140"/>
    <mergeCell ref="F145:G145"/>
    <mergeCell ref="B143:G143"/>
    <mergeCell ref="H143:L143"/>
    <mergeCell ref="S136:V136"/>
    <mergeCell ref="U134:V134"/>
    <mergeCell ref="F156:T157"/>
    <mergeCell ref="S159:V164"/>
    <mergeCell ref="M159:M164"/>
    <mergeCell ref="B160:E160"/>
    <mergeCell ref="F160:G160"/>
    <mergeCell ref="H160:K160"/>
    <mergeCell ref="T127:V131"/>
    <mergeCell ref="H158:M158"/>
    <mergeCell ref="N158:R158"/>
    <mergeCell ref="Q150:S150"/>
    <mergeCell ref="B153:E153"/>
    <mergeCell ref="F153:G153"/>
    <mergeCell ref="B156:E157"/>
    <mergeCell ref="U156:V156"/>
    <mergeCell ref="S158:V158"/>
    <mergeCell ref="M151:P154"/>
    <mergeCell ref="Q151:S154"/>
    <mergeCell ref="M150:P150"/>
    <mergeCell ref="T151:V154"/>
    <mergeCell ref="T150:V150"/>
    <mergeCell ref="B154:E154"/>
    <mergeCell ref="F154:G154"/>
    <mergeCell ref="B150:G150"/>
    <mergeCell ref="H150:L150"/>
    <mergeCell ref="B151:E151"/>
    <mergeCell ref="F151:G151"/>
    <mergeCell ref="B152:E152"/>
    <mergeCell ref="F152:G152"/>
    <mergeCell ref="B158:G158"/>
    <mergeCell ref="Q86:S86"/>
    <mergeCell ref="F65:G65"/>
    <mergeCell ref="H65:K65"/>
    <mergeCell ref="N65:R65"/>
    <mergeCell ref="M127:P131"/>
    <mergeCell ref="Q127:S131"/>
    <mergeCell ref="N119:R119"/>
    <mergeCell ref="N121:R121"/>
    <mergeCell ref="H87:L90"/>
    <mergeCell ref="H104:K104"/>
    <mergeCell ref="H101:K101"/>
    <mergeCell ref="H97:K97"/>
    <mergeCell ref="M116:M125"/>
    <mergeCell ref="F105:G105"/>
    <mergeCell ref="F110:G110"/>
    <mergeCell ref="F121:G121"/>
    <mergeCell ref="N78:R78"/>
    <mergeCell ref="B78:G78"/>
    <mergeCell ref="H78:M78"/>
    <mergeCell ref="S115:V115"/>
    <mergeCell ref="T87:V90"/>
    <mergeCell ref="N100:R100"/>
    <mergeCell ref="N104:R104"/>
    <mergeCell ref="Q126:S126"/>
    <mergeCell ref="H145:K145"/>
    <mergeCell ref="M87:P90"/>
    <mergeCell ref="C106:E106"/>
    <mergeCell ref="H106:K106"/>
    <mergeCell ref="Q87:S90"/>
    <mergeCell ref="B92:G92"/>
    <mergeCell ref="H92:V92"/>
    <mergeCell ref="B93:E94"/>
    <mergeCell ref="N102:R102"/>
    <mergeCell ref="N103:R103"/>
    <mergeCell ref="B127:E127"/>
    <mergeCell ref="H136:M136"/>
    <mergeCell ref="F89:G89"/>
    <mergeCell ref="F93:T94"/>
    <mergeCell ref="F90:G90"/>
    <mergeCell ref="F87:G87"/>
    <mergeCell ref="F101:G101"/>
    <mergeCell ref="N95:R95"/>
    <mergeCell ref="B96:E96"/>
    <mergeCell ref="C124:E124"/>
    <mergeCell ref="N122:R122"/>
    <mergeCell ref="F139:G139"/>
    <mergeCell ref="H139:K139"/>
    <mergeCell ref="N136:R136"/>
    <mergeCell ref="B53:E53"/>
    <mergeCell ref="F53:G53"/>
    <mergeCell ref="F80:G80"/>
    <mergeCell ref="H67:K67"/>
    <mergeCell ref="B161:G161"/>
    <mergeCell ref="AB38:AB39"/>
    <mergeCell ref="Y36:Y40"/>
    <mergeCell ref="AB24:AB25"/>
    <mergeCell ref="B90:E90"/>
    <mergeCell ref="B63:E63"/>
    <mergeCell ref="F63:G63"/>
    <mergeCell ref="C59:E59"/>
    <mergeCell ref="C60:E60"/>
    <mergeCell ref="F61:G61"/>
    <mergeCell ref="C62:E62"/>
    <mergeCell ref="C68:E68"/>
    <mergeCell ref="F68:G68"/>
    <mergeCell ref="B87:E87"/>
    <mergeCell ref="F81:G81"/>
    <mergeCell ref="B86:G86"/>
    <mergeCell ref="C83:E83"/>
    <mergeCell ref="F85:G85"/>
    <mergeCell ref="B137:E137"/>
    <mergeCell ref="H126:L126"/>
    <mergeCell ref="AB19:AB22"/>
    <mergeCell ref="Y17:Y26"/>
    <mergeCell ref="T70:V74"/>
    <mergeCell ref="F76:T77"/>
    <mergeCell ref="H69:L69"/>
    <mergeCell ref="M69:P69"/>
    <mergeCell ref="AB67:AB68"/>
    <mergeCell ref="AB64:AB65"/>
    <mergeCell ref="AB53:AB60"/>
    <mergeCell ref="AA53:AA60"/>
    <mergeCell ref="Y52:Y68"/>
    <mergeCell ref="N68:R68"/>
    <mergeCell ref="N66:R66"/>
    <mergeCell ref="M52:M68"/>
    <mergeCell ref="H59:K59"/>
    <mergeCell ref="H60:K60"/>
    <mergeCell ref="N63:R63"/>
    <mergeCell ref="N53:R60"/>
    <mergeCell ref="H61:K61"/>
    <mergeCell ref="H63:K63"/>
    <mergeCell ref="H68:K68"/>
    <mergeCell ref="Q69:S69"/>
    <mergeCell ref="F37:G37"/>
    <mergeCell ref="H54:K54"/>
  </mergeCells>
  <phoneticPr fontId="24" type="noConversion"/>
  <conditionalFormatting sqref="U15">
    <cfRule type="iconSet" priority="308">
      <iconSet iconSet="5Rating" showValue="0">
        <cfvo type="percent" val="0"/>
        <cfvo type="num" val="1"/>
        <cfvo type="num" val="1.5"/>
        <cfvo type="num" val="2.5"/>
        <cfvo type="num" val="3.5"/>
      </iconSet>
    </cfRule>
  </conditionalFormatting>
  <conditionalFormatting sqref="U94">
    <cfRule type="iconSet" priority="285">
      <iconSet iconSet="5Rating" showValue="0">
        <cfvo type="percent" val="0"/>
        <cfvo type="num" val="1"/>
        <cfvo type="num" val="1.5"/>
        <cfvo type="num" val="2.5"/>
        <cfvo type="num" val="3.5"/>
      </iconSet>
    </cfRule>
  </conditionalFormatting>
  <conditionalFormatting sqref="U114">
    <cfRule type="iconSet" priority="272">
      <iconSet iconSet="5Rating" showValue="0">
        <cfvo type="percent" val="0"/>
        <cfvo type="num" val="1"/>
        <cfvo type="num" val="1.5"/>
        <cfvo type="num" val="2.5"/>
        <cfvo type="num" val="3.5"/>
      </iconSet>
    </cfRule>
  </conditionalFormatting>
  <conditionalFormatting sqref="U135">
    <cfRule type="iconSet" priority="255">
      <iconSet iconSet="5Rating" showValue="0">
        <cfvo type="percent" val="0"/>
        <cfvo type="num" val="1"/>
        <cfvo type="num" val="1.5"/>
        <cfvo type="num" val="2.5"/>
        <cfvo type="num" val="3.5"/>
      </iconSet>
    </cfRule>
  </conditionalFormatting>
  <conditionalFormatting sqref="U157">
    <cfRule type="iconSet" priority="254">
      <iconSet iconSet="5Rating" showValue="0">
        <cfvo type="percent" val="0"/>
        <cfvo type="num" val="1"/>
        <cfvo type="num" val="1.5"/>
        <cfvo type="num" val="2.5"/>
        <cfvo type="num" val="3.5"/>
      </iconSet>
    </cfRule>
  </conditionalFormatting>
  <conditionalFormatting sqref="U34">
    <cfRule type="iconSet" priority="236">
      <iconSet iconSet="5Rating" showValue="0">
        <cfvo type="percent" val="0"/>
        <cfvo type="num" val="1"/>
        <cfvo type="num" val="1.5"/>
        <cfvo type="num" val="2.5"/>
        <cfvo type="num" val="3.5"/>
      </iconSet>
    </cfRule>
  </conditionalFormatting>
  <conditionalFormatting sqref="U50">
    <cfRule type="iconSet" priority="226">
      <iconSet iconSet="5Rating" showValue="0">
        <cfvo type="percent" val="0"/>
        <cfvo type="num" val="1"/>
        <cfvo type="num" val="1.5"/>
        <cfvo type="num" val="2.5"/>
        <cfvo type="num" val="3.5"/>
      </iconSet>
    </cfRule>
  </conditionalFormatting>
  <conditionalFormatting sqref="U77">
    <cfRule type="iconSet" priority="221">
      <iconSet iconSet="5Rating" showValue="0">
        <cfvo type="percent" val="0"/>
        <cfvo type="num" val="1"/>
        <cfvo type="num" val="1.5"/>
        <cfvo type="num" val="2.5"/>
        <cfvo type="num" val="3.5"/>
      </iconSet>
    </cfRule>
  </conditionalFormatting>
  <conditionalFormatting sqref="H28">
    <cfRule type="expression" dxfId="95" priority="159">
      <formula>$V$15=1</formula>
    </cfRule>
  </conditionalFormatting>
  <conditionalFormatting sqref="M28">
    <cfRule type="expression" dxfId="94" priority="158">
      <formula>$V$15=2</formula>
    </cfRule>
  </conditionalFormatting>
  <conditionalFormatting sqref="Q28">
    <cfRule type="expression" dxfId="93" priority="157">
      <formula>$V$15=3</formula>
    </cfRule>
  </conditionalFormatting>
  <conditionalFormatting sqref="T28:V31">
    <cfRule type="expression" dxfId="92" priority="156">
      <formula>$V$15=4</formula>
    </cfRule>
  </conditionalFormatting>
  <conditionalFormatting sqref="H42">
    <cfRule type="expression" dxfId="91" priority="155">
      <formula>$V$34=1</formula>
    </cfRule>
  </conditionalFormatting>
  <conditionalFormatting sqref="M42">
    <cfRule type="expression" dxfId="90" priority="154">
      <formula>$V$34=2</formula>
    </cfRule>
  </conditionalFormatting>
  <conditionalFormatting sqref="Q42">
    <cfRule type="expression" dxfId="89" priority="153">
      <formula>$V$34=3</formula>
    </cfRule>
  </conditionalFormatting>
  <conditionalFormatting sqref="T42">
    <cfRule type="expression" dxfId="88" priority="152">
      <formula>$V$34=4</formula>
    </cfRule>
  </conditionalFormatting>
  <conditionalFormatting sqref="H70">
    <cfRule type="expression" dxfId="87" priority="151">
      <formula>$V$50=1</formula>
    </cfRule>
  </conditionalFormatting>
  <conditionalFormatting sqref="M70">
    <cfRule type="expression" dxfId="86" priority="150">
      <formula>$V$50=2</formula>
    </cfRule>
  </conditionalFormatting>
  <conditionalFormatting sqref="Q70">
    <cfRule type="expression" dxfId="85" priority="149">
      <formula>$V$50=3</formula>
    </cfRule>
  </conditionalFormatting>
  <conditionalFormatting sqref="T70">
    <cfRule type="expression" dxfId="84" priority="148">
      <formula>$V$50=4</formula>
    </cfRule>
  </conditionalFormatting>
  <conditionalFormatting sqref="H87">
    <cfRule type="expression" dxfId="83" priority="147">
      <formula>$V$77=1</formula>
    </cfRule>
  </conditionalFormatting>
  <conditionalFormatting sqref="M87">
    <cfRule type="expression" dxfId="82" priority="146">
      <formula>$V$77=2</formula>
    </cfRule>
  </conditionalFormatting>
  <conditionalFormatting sqref="Q87">
    <cfRule type="expression" dxfId="81" priority="145">
      <formula>$V$77=3</formula>
    </cfRule>
  </conditionalFormatting>
  <conditionalFormatting sqref="T87">
    <cfRule type="expression" dxfId="80" priority="144">
      <formula>$V$77=4</formula>
    </cfRule>
  </conditionalFormatting>
  <conditionalFormatting sqref="H108">
    <cfRule type="expression" dxfId="79" priority="143">
      <formula>$V$94=1</formula>
    </cfRule>
  </conditionalFormatting>
  <conditionalFormatting sqref="M108">
    <cfRule type="expression" dxfId="78" priority="142">
      <formula>$V$94=2</formula>
    </cfRule>
  </conditionalFormatting>
  <conditionalFormatting sqref="Q108">
    <cfRule type="expression" dxfId="77" priority="141">
      <formula>$V$94=3</formula>
    </cfRule>
  </conditionalFormatting>
  <conditionalFormatting sqref="T108">
    <cfRule type="expression" dxfId="76" priority="140">
      <formula>$V$94=4</formula>
    </cfRule>
  </conditionalFormatting>
  <conditionalFormatting sqref="H127">
    <cfRule type="expression" dxfId="75" priority="139">
      <formula>$V$114=1</formula>
    </cfRule>
  </conditionalFormatting>
  <conditionalFormatting sqref="M127">
    <cfRule type="expression" dxfId="74" priority="138">
      <formula>$V$114=2</formula>
    </cfRule>
  </conditionalFormatting>
  <conditionalFormatting sqref="Q127">
    <cfRule type="expression" dxfId="73" priority="137">
      <formula>$V$114=3</formula>
    </cfRule>
  </conditionalFormatting>
  <conditionalFormatting sqref="T127">
    <cfRule type="expression" dxfId="72" priority="136">
      <formula>$V$114=4</formula>
    </cfRule>
  </conditionalFormatting>
  <conditionalFormatting sqref="H151">
    <cfRule type="expression" dxfId="71" priority="135">
      <formula>$V$135=1</formula>
    </cfRule>
  </conditionalFormatting>
  <conditionalFormatting sqref="M151">
    <cfRule type="expression" dxfId="70" priority="134">
      <formula>$V$135=2</formula>
    </cfRule>
  </conditionalFormatting>
  <conditionalFormatting sqref="Q151">
    <cfRule type="expression" dxfId="69" priority="133">
      <formula>$V$135=3</formula>
    </cfRule>
  </conditionalFormatting>
  <conditionalFormatting sqref="T151">
    <cfRule type="expression" dxfId="68" priority="132">
      <formula>$V$135=4</formula>
    </cfRule>
  </conditionalFormatting>
  <conditionalFormatting sqref="H166">
    <cfRule type="expression" dxfId="67" priority="131">
      <formula>$V$157=1</formula>
    </cfRule>
  </conditionalFormatting>
  <conditionalFormatting sqref="M166">
    <cfRule type="expression" dxfId="66" priority="130">
      <formula>$V$157=2</formula>
    </cfRule>
  </conditionalFormatting>
  <conditionalFormatting sqref="Q166">
    <cfRule type="expression" dxfId="65" priority="129">
      <formula>$V$157=3</formula>
    </cfRule>
  </conditionalFormatting>
  <conditionalFormatting sqref="T166">
    <cfRule type="expression" dxfId="64" priority="128">
      <formula>$V$157=4</formula>
    </cfRule>
  </conditionalFormatting>
  <conditionalFormatting sqref="F19:G21">
    <cfRule type="iconSet" priority="127">
      <iconSet iconSet="3Symbols2" showValue="0">
        <cfvo type="percent" val="0"/>
        <cfvo type="num" val="1"/>
        <cfvo type="num" val="2"/>
      </iconSet>
    </cfRule>
  </conditionalFormatting>
  <conditionalFormatting sqref="F22:G22">
    <cfRule type="iconSet" priority="126">
      <iconSet iconSet="3Symbols2" showValue="0">
        <cfvo type="percent" val="0"/>
        <cfvo type="num" val="1"/>
        <cfvo type="num" val="2"/>
      </iconSet>
    </cfRule>
  </conditionalFormatting>
  <conditionalFormatting sqref="F24:G24">
    <cfRule type="iconSet" priority="125">
      <iconSet iconSet="3Symbols2">
        <cfvo type="percent" val="0"/>
        <cfvo type="num" val="1"/>
        <cfvo type="num" val="2"/>
      </iconSet>
    </cfRule>
  </conditionalFormatting>
  <conditionalFormatting sqref="F24:G24">
    <cfRule type="iconSet" priority="124">
      <iconSet iconSet="3Symbols2" showValue="0">
        <cfvo type="percent" val="0"/>
        <cfvo type="num" val="1"/>
        <cfvo type="num" val="2"/>
      </iconSet>
    </cfRule>
  </conditionalFormatting>
  <conditionalFormatting sqref="F25:G25">
    <cfRule type="iconSet" priority="123">
      <iconSet iconSet="3Symbols2">
        <cfvo type="percent" val="0"/>
        <cfvo type="num" val="1"/>
        <cfvo type="num" val="2"/>
      </iconSet>
    </cfRule>
  </conditionalFormatting>
  <conditionalFormatting sqref="F25:G25">
    <cfRule type="iconSet" priority="122">
      <iconSet iconSet="3Symbols2" showValue="0">
        <cfvo type="percent" val="0"/>
        <cfvo type="num" val="1"/>
        <cfvo type="num" val="2"/>
      </iconSet>
    </cfRule>
  </conditionalFormatting>
  <conditionalFormatting sqref="F29:G31">
    <cfRule type="iconSet" priority="121">
      <iconSet iconSet="3Symbols2" showValue="0">
        <cfvo type="percent" val="0"/>
        <cfvo type="num" val="1"/>
        <cfvo type="num" val="2"/>
      </iconSet>
    </cfRule>
  </conditionalFormatting>
  <conditionalFormatting sqref="F42:G45">
    <cfRule type="iconSet" priority="120">
      <iconSet iconSet="3Symbols2" showValue="0">
        <cfvo type="percent" val="0"/>
        <cfvo type="num" val="1"/>
        <cfvo type="num" val="2"/>
      </iconSet>
    </cfRule>
  </conditionalFormatting>
  <conditionalFormatting sqref="F38:G38">
    <cfRule type="iconSet" priority="119">
      <iconSet iconSet="3Symbols2">
        <cfvo type="percent" val="0"/>
        <cfvo type="num" val="1"/>
        <cfvo type="num" val="2"/>
      </iconSet>
    </cfRule>
  </conditionalFormatting>
  <conditionalFormatting sqref="F38:G38">
    <cfRule type="iconSet" priority="118">
      <iconSet iconSet="3Symbols2" showValue="0">
        <cfvo type="percent" val="0"/>
        <cfvo type="num" val="1"/>
        <cfvo type="num" val="2"/>
      </iconSet>
    </cfRule>
  </conditionalFormatting>
  <conditionalFormatting sqref="F39:G39">
    <cfRule type="iconSet" priority="117">
      <iconSet iconSet="3Symbols2">
        <cfvo type="percent" val="0"/>
        <cfvo type="num" val="1"/>
        <cfvo type="num" val="2"/>
      </iconSet>
    </cfRule>
  </conditionalFormatting>
  <conditionalFormatting sqref="F39:G39">
    <cfRule type="iconSet" priority="116">
      <iconSet iconSet="3Symbols2" showValue="0">
        <cfvo type="percent" val="0"/>
        <cfvo type="num" val="1"/>
        <cfvo type="num" val="2"/>
      </iconSet>
    </cfRule>
  </conditionalFormatting>
  <conditionalFormatting sqref="F70:F71">
    <cfRule type="iconSet" priority="115">
      <iconSet iconSet="3Symbols2" showValue="0">
        <cfvo type="percent" val="0"/>
        <cfvo type="num" val="1"/>
        <cfvo type="num" val="2"/>
      </iconSet>
    </cfRule>
  </conditionalFormatting>
  <conditionalFormatting sqref="F72">
    <cfRule type="iconSet" priority="114">
      <iconSet iconSet="3Symbols2" showValue="0">
        <cfvo type="percent" val="0"/>
        <cfvo type="num" val="1"/>
        <cfvo type="num" val="2"/>
      </iconSet>
    </cfRule>
  </conditionalFormatting>
  <conditionalFormatting sqref="F73">
    <cfRule type="iconSet" priority="113">
      <iconSet iconSet="3Symbols2" showValue="0">
        <cfvo type="percent" val="0"/>
        <cfvo type="num" val="1"/>
        <cfvo type="num" val="2"/>
      </iconSet>
    </cfRule>
  </conditionalFormatting>
  <conditionalFormatting sqref="F62:G62">
    <cfRule type="iconSet" priority="112">
      <iconSet iconSet="3Symbols2">
        <cfvo type="percent" val="0"/>
        <cfvo type="num" val="1"/>
        <cfvo type="num" val="2"/>
      </iconSet>
    </cfRule>
  </conditionalFormatting>
  <conditionalFormatting sqref="F62:G62">
    <cfRule type="iconSet" priority="111">
      <iconSet iconSet="3Symbols2" showValue="0">
        <cfvo type="percent" val="0"/>
        <cfvo type="num" val="1"/>
        <cfvo type="num" val="2"/>
      </iconSet>
    </cfRule>
  </conditionalFormatting>
  <conditionalFormatting sqref="F64:G64">
    <cfRule type="iconSet" priority="110">
      <iconSet iconSet="3Symbols2">
        <cfvo type="percent" val="0"/>
        <cfvo type="num" val="1"/>
        <cfvo type="num" val="2"/>
      </iconSet>
    </cfRule>
  </conditionalFormatting>
  <conditionalFormatting sqref="F64:G64">
    <cfRule type="iconSet" priority="109">
      <iconSet iconSet="3Symbols2" showValue="0">
        <cfvo type="percent" val="0"/>
        <cfvo type="num" val="1"/>
        <cfvo type="num" val="2"/>
      </iconSet>
    </cfRule>
  </conditionalFormatting>
  <conditionalFormatting sqref="F65:G65">
    <cfRule type="iconSet" priority="108">
      <iconSet iconSet="3Symbols2">
        <cfvo type="percent" val="0"/>
        <cfvo type="num" val="1"/>
        <cfvo type="num" val="2"/>
      </iconSet>
    </cfRule>
  </conditionalFormatting>
  <conditionalFormatting sqref="F65:G65">
    <cfRule type="iconSet" priority="107">
      <iconSet iconSet="3Symbols2" showValue="0">
        <cfvo type="percent" val="0"/>
        <cfvo type="num" val="1"/>
        <cfvo type="num" val="2"/>
      </iconSet>
    </cfRule>
  </conditionalFormatting>
  <conditionalFormatting sqref="F67:G67">
    <cfRule type="iconSet" priority="106">
      <iconSet iconSet="3Symbols2">
        <cfvo type="percent" val="0"/>
        <cfvo type="num" val="1"/>
        <cfvo type="num" val="2"/>
      </iconSet>
    </cfRule>
  </conditionalFormatting>
  <conditionalFormatting sqref="F67:G67">
    <cfRule type="iconSet" priority="105">
      <iconSet iconSet="3Symbols2" showValue="0">
        <cfvo type="percent" val="0"/>
        <cfvo type="num" val="1"/>
        <cfvo type="num" val="2"/>
      </iconSet>
    </cfRule>
  </conditionalFormatting>
  <conditionalFormatting sqref="F68:G68">
    <cfRule type="iconSet" priority="104">
      <iconSet iconSet="3Symbols2">
        <cfvo type="percent" val="0"/>
        <cfvo type="num" val="1"/>
        <cfvo type="num" val="2"/>
      </iconSet>
    </cfRule>
  </conditionalFormatting>
  <conditionalFormatting sqref="F68:G68">
    <cfRule type="iconSet" priority="103">
      <iconSet iconSet="3Symbols2" showValue="0">
        <cfvo type="percent" val="0"/>
        <cfvo type="num" val="1"/>
        <cfvo type="num" val="2"/>
      </iconSet>
    </cfRule>
  </conditionalFormatting>
  <conditionalFormatting sqref="F74">
    <cfRule type="iconSet" priority="102">
      <iconSet iconSet="3Symbols2" showValue="0">
        <cfvo type="percent" val="0"/>
        <cfvo type="num" val="1"/>
        <cfvo type="num" val="2"/>
      </iconSet>
    </cfRule>
  </conditionalFormatting>
  <conditionalFormatting sqref="F54:G54">
    <cfRule type="iconSet" priority="101">
      <iconSet iconSet="3Symbols2" showValue="0">
        <cfvo type="percent" val="0"/>
        <cfvo type="num" val="1"/>
        <cfvo type="num" val="2"/>
      </iconSet>
    </cfRule>
  </conditionalFormatting>
  <conditionalFormatting sqref="F55:G55">
    <cfRule type="iconSet" priority="100">
      <iconSet iconSet="3Symbols2" showValue="0">
        <cfvo type="percent" val="0"/>
        <cfvo type="num" val="1"/>
        <cfvo type="num" val="2"/>
      </iconSet>
    </cfRule>
  </conditionalFormatting>
  <conditionalFormatting sqref="F56:G56">
    <cfRule type="iconSet" priority="99">
      <iconSet iconSet="3Symbols2" showValue="0">
        <cfvo type="percent" val="0"/>
        <cfvo type="num" val="1"/>
        <cfvo type="num" val="2"/>
      </iconSet>
    </cfRule>
  </conditionalFormatting>
  <conditionalFormatting sqref="F57:G57">
    <cfRule type="iconSet" priority="98">
      <iconSet iconSet="3Symbols2" showValue="0">
        <cfvo type="percent" val="0"/>
        <cfvo type="num" val="1"/>
        <cfvo type="num" val="2"/>
      </iconSet>
    </cfRule>
  </conditionalFormatting>
  <conditionalFormatting sqref="F58:G58">
    <cfRule type="iconSet" priority="97">
      <iconSet iconSet="3Symbols2" showValue="0">
        <cfvo type="percent" val="0"/>
        <cfvo type="num" val="1"/>
        <cfvo type="num" val="2"/>
      </iconSet>
    </cfRule>
  </conditionalFormatting>
  <conditionalFormatting sqref="F59:G59">
    <cfRule type="iconSet" priority="96">
      <iconSet iconSet="3Symbols2" showValue="0">
        <cfvo type="percent" val="0"/>
        <cfvo type="num" val="1"/>
        <cfvo type="num" val="2"/>
      </iconSet>
    </cfRule>
  </conditionalFormatting>
  <conditionalFormatting sqref="F60:G60">
    <cfRule type="iconSet" priority="95">
      <iconSet iconSet="3Symbols2" showValue="0">
        <cfvo type="percent" val="0"/>
        <cfvo type="num" val="1"/>
        <cfvo type="num" val="2"/>
      </iconSet>
    </cfRule>
  </conditionalFormatting>
  <conditionalFormatting sqref="F83:G83">
    <cfRule type="iconSet" priority="87">
      <iconSet iconSet="3Symbols2">
        <cfvo type="percent" val="0"/>
        <cfvo type="num" val="1"/>
        <cfvo type="num" val="2"/>
      </iconSet>
    </cfRule>
  </conditionalFormatting>
  <conditionalFormatting sqref="F83:G83">
    <cfRule type="iconSet" priority="86">
      <iconSet iconSet="3Symbols2" showValue="0">
        <cfvo type="percent" val="0"/>
        <cfvo type="num" val="1"/>
        <cfvo type="num" val="2"/>
      </iconSet>
    </cfRule>
  </conditionalFormatting>
  <conditionalFormatting sqref="F84:G84">
    <cfRule type="iconSet" priority="85">
      <iconSet iconSet="3Symbols2">
        <cfvo type="percent" val="0"/>
        <cfvo type="num" val="1"/>
        <cfvo type="num" val="2"/>
      </iconSet>
    </cfRule>
  </conditionalFormatting>
  <conditionalFormatting sqref="F84:G84">
    <cfRule type="iconSet" priority="84">
      <iconSet iconSet="3Symbols2" showValue="0">
        <cfvo type="percent" val="0"/>
        <cfvo type="num" val="1"/>
        <cfvo type="num" val="2"/>
      </iconSet>
    </cfRule>
  </conditionalFormatting>
  <conditionalFormatting sqref="F87">
    <cfRule type="iconSet" priority="83">
      <iconSet iconSet="3Symbols2" showValue="0">
        <cfvo type="percent" val="0"/>
        <cfvo type="num" val="1"/>
        <cfvo type="num" val="2"/>
      </iconSet>
    </cfRule>
  </conditionalFormatting>
  <conditionalFormatting sqref="F89">
    <cfRule type="iconSet" priority="82">
      <iconSet iconSet="3Symbols2" showValue="0">
        <cfvo type="percent" val="0"/>
        <cfvo type="num" val="1"/>
        <cfvo type="num" val="2"/>
      </iconSet>
    </cfRule>
  </conditionalFormatting>
  <conditionalFormatting sqref="F90">
    <cfRule type="iconSet" priority="81">
      <iconSet iconSet="3Symbols2" showValue="0">
        <cfvo type="percent" val="0"/>
        <cfvo type="num" val="1"/>
        <cfvo type="num" val="2"/>
      </iconSet>
    </cfRule>
  </conditionalFormatting>
  <conditionalFormatting sqref="F100:G100">
    <cfRule type="iconSet" priority="79">
      <iconSet iconSet="3Symbols2">
        <cfvo type="percent" val="0"/>
        <cfvo type="num" val="1"/>
        <cfvo type="num" val="2"/>
      </iconSet>
    </cfRule>
  </conditionalFormatting>
  <conditionalFormatting sqref="F97:G98">
    <cfRule type="iconSet" priority="80">
      <iconSet iconSet="3Symbols2">
        <cfvo type="percent" val="0"/>
        <cfvo type="num" val="1"/>
        <cfvo type="num" val="2"/>
      </iconSet>
    </cfRule>
  </conditionalFormatting>
  <conditionalFormatting sqref="F99:G99">
    <cfRule type="iconSet" priority="78">
      <iconSet iconSet="3Symbols2">
        <cfvo type="percent" val="0"/>
        <cfvo type="num" val="1"/>
        <cfvo type="num" val="2"/>
      </iconSet>
    </cfRule>
  </conditionalFormatting>
  <conditionalFormatting sqref="F97:G100">
    <cfRule type="iconSet" priority="77">
      <iconSet iconSet="3Symbols2" showValue="0">
        <cfvo type="percent" val="0"/>
        <cfvo type="num" val="1"/>
        <cfvo type="num" val="2"/>
      </iconSet>
    </cfRule>
  </conditionalFormatting>
  <conditionalFormatting sqref="F102:G102 F104:G104">
    <cfRule type="iconSet" priority="76">
      <iconSet iconSet="3Symbols2">
        <cfvo type="percent" val="0"/>
        <cfvo type="num" val="1"/>
        <cfvo type="num" val="2"/>
      </iconSet>
    </cfRule>
  </conditionalFormatting>
  <conditionalFormatting sqref="F102:G102 F104:G104">
    <cfRule type="iconSet" priority="75">
      <iconSet iconSet="3Symbols2" showValue="0">
        <cfvo type="percent" val="0"/>
        <cfvo type="num" val="1"/>
        <cfvo type="num" val="2"/>
      </iconSet>
    </cfRule>
  </conditionalFormatting>
  <conditionalFormatting sqref="F103:G103">
    <cfRule type="iconSet" priority="74">
      <iconSet iconSet="3Symbols2">
        <cfvo type="percent" val="0"/>
        <cfvo type="num" val="1"/>
        <cfvo type="num" val="2"/>
      </iconSet>
    </cfRule>
  </conditionalFormatting>
  <conditionalFormatting sqref="F103:G103">
    <cfRule type="iconSet" priority="73">
      <iconSet iconSet="3Symbols2" showValue="0">
        <cfvo type="percent" val="0"/>
        <cfvo type="num" val="1"/>
        <cfvo type="num" val="2"/>
      </iconSet>
    </cfRule>
  </conditionalFormatting>
  <conditionalFormatting sqref="F105:G105">
    <cfRule type="iconSet" priority="72">
      <iconSet iconSet="3Symbols2">
        <cfvo type="percent" val="0"/>
        <cfvo type="num" val="1"/>
        <cfvo type="num" val="2"/>
      </iconSet>
    </cfRule>
  </conditionalFormatting>
  <conditionalFormatting sqref="F105:G105">
    <cfRule type="iconSet" priority="71">
      <iconSet iconSet="3Symbols2" showValue="0">
        <cfvo type="percent" val="0"/>
        <cfvo type="num" val="1"/>
        <cfvo type="num" val="2"/>
      </iconSet>
    </cfRule>
  </conditionalFormatting>
  <conditionalFormatting sqref="F106:G106">
    <cfRule type="iconSet" priority="70">
      <iconSet iconSet="3Symbols2">
        <cfvo type="percent" val="0"/>
        <cfvo type="num" val="1"/>
        <cfvo type="num" val="2"/>
      </iconSet>
    </cfRule>
  </conditionalFormatting>
  <conditionalFormatting sqref="F106:G106">
    <cfRule type="iconSet" priority="69">
      <iconSet iconSet="3Symbols2" showValue="0">
        <cfvo type="percent" val="0"/>
        <cfvo type="num" val="1"/>
        <cfvo type="num" val="2"/>
      </iconSet>
    </cfRule>
  </conditionalFormatting>
  <conditionalFormatting sqref="F111">
    <cfRule type="iconSet" priority="68">
      <iconSet iconSet="3Symbols2" showValue="0">
        <cfvo type="percent" val="0"/>
        <cfvo type="num" val="1"/>
        <cfvo type="num" val="2"/>
      </iconSet>
    </cfRule>
  </conditionalFormatting>
  <conditionalFormatting sqref="F108">
    <cfRule type="iconSet" priority="67">
      <iconSet iconSet="3Symbols2" showValue="0">
        <cfvo type="percent" val="0"/>
        <cfvo type="num" val="1"/>
        <cfvo type="num" val="2"/>
      </iconSet>
    </cfRule>
  </conditionalFormatting>
  <conditionalFormatting sqref="F110">
    <cfRule type="iconSet" priority="66">
      <iconSet iconSet="3Symbols2" showValue="0">
        <cfvo type="percent" val="0"/>
        <cfvo type="num" val="1"/>
        <cfvo type="num" val="2"/>
      </iconSet>
    </cfRule>
  </conditionalFormatting>
  <conditionalFormatting sqref="F109">
    <cfRule type="iconSet" priority="65">
      <iconSet iconSet="3Symbols2" showValue="0">
        <cfvo type="percent" val="0"/>
        <cfvo type="num" val="1"/>
        <cfvo type="num" val="2"/>
      </iconSet>
    </cfRule>
  </conditionalFormatting>
  <conditionalFormatting sqref="F118:G118">
    <cfRule type="iconSet" priority="64">
      <iconSet iconSet="3Symbols2">
        <cfvo type="percent" val="0"/>
        <cfvo type="num" val="1"/>
        <cfvo type="num" val="2"/>
      </iconSet>
    </cfRule>
  </conditionalFormatting>
  <conditionalFormatting sqref="F118:G118">
    <cfRule type="iconSet" priority="63">
      <iconSet iconSet="3Symbols2" showValue="0">
        <cfvo type="percent" val="0"/>
        <cfvo type="num" val="1"/>
        <cfvo type="num" val="2"/>
      </iconSet>
    </cfRule>
  </conditionalFormatting>
  <conditionalFormatting sqref="F119:G119">
    <cfRule type="iconSet" priority="62">
      <iconSet iconSet="3Symbols2">
        <cfvo type="percent" val="0"/>
        <cfvo type="num" val="1"/>
        <cfvo type="num" val="2"/>
      </iconSet>
    </cfRule>
  </conditionalFormatting>
  <conditionalFormatting sqref="F119:G119">
    <cfRule type="iconSet" priority="61">
      <iconSet iconSet="3Symbols2" showValue="0">
        <cfvo type="percent" val="0"/>
        <cfvo type="num" val="1"/>
        <cfvo type="num" val="2"/>
      </iconSet>
    </cfRule>
  </conditionalFormatting>
  <conditionalFormatting sqref="F121:G121">
    <cfRule type="iconSet" priority="60">
      <iconSet iconSet="3Symbols2">
        <cfvo type="percent" val="0"/>
        <cfvo type="num" val="1"/>
        <cfvo type="num" val="2"/>
      </iconSet>
    </cfRule>
  </conditionalFormatting>
  <conditionalFormatting sqref="F121:G121">
    <cfRule type="iconSet" priority="59">
      <iconSet iconSet="3Symbols2" showValue="0">
        <cfvo type="percent" val="0"/>
        <cfvo type="num" val="1"/>
        <cfvo type="num" val="2"/>
      </iconSet>
    </cfRule>
  </conditionalFormatting>
  <conditionalFormatting sqref="F122:G122">
    <cfRule type="iconSet" priority="58">
      <iconSet iconSet="3Symbols2">
        <cfvo type="percent" val="0"/>
        <cfvo type="num" val="1"/>
        <cfvo type="num" val="2"/>
      </iconSet>
    </cfRule>
  </conditionalFormatting>
  <conditionalFormatting sqref="F122:G122">
    <cfRule type="iconSet" priority="57">
      <iconSet iconSet="3Symbols2" showValue="0">
        <cfvo type="percent" val="0"/>
        <cfvo type="num" val="1"/>
        <cfvo type="num" val="2"/>
      </iconSet>
    </cfRule>
  </conditionalFormatting>
  <conditionalFormatting sqref="F124:G124">
    <cfRule type="iconSet" priority="56">
      <iconSet iconSet="3Symbols2">
        <cfvo type="percent" val="0"/>
        <cfvo type="num" val="1"/>
        <cfvo type="num" val="2"/>
      </iconSet>
    </cfRule>
  </conditionalFormatting>
  <conditionalFormatting sqref="F124:G124">
    <cfRule type="iconSet" priority="55">
      <iconSet iconSet="3Symbols2" showValue="0">
        <cfvo type="percent" val="0"/>
        <cfvo type="num" val="1"/>
        <cfvo type="num" val="2"/>
      </iconSet>
    </cfRule>
  </conditionalFormatting>
  <conditionalFormatting sqref="F125:G125">
    <cfRule type="iconSet" priority="54">
      <iconSet iconSet="3Symbols2">
        <cfvo type="percent" val="0"/>
        <cfvo type="num" val="1"/>
        <cfvo type="num" val="2"/>
      </iconSet>
    </cfRule>
  </conditionalFormatting>
  <conditionalFormatting sqref="F125:G125">
    <cfRule type="iconSet" priority="53">
      <iconSet iconSet="3Symbols2" showValue="0">
        <cfvo type="percent" val="0"/>
        <cfvo type="num" val="1"/>
        <cfvo type="num" val="2"/>
      </iconSet>
    </cfRule>
  </conditionalFormatting>
  <conditionalFormatting sqref="F127">
    <cfRule type="iconSet" priority="52">
      <iconSet iconSet="3Symbols2" showValue="0">
        <cfvo type="percent" val="0"/>
        <cfvo type="num" val="1"/>
        <cfvo type="num" val="2"/>
      </iconSet>
    </cfRule>
  </conditionalFormatting>
  <conditionalFormatting sqref="F130">
    <cfRule type="iconSet" priority="51">
      <iconSet iconSet="3Symbols2" showValue="0">
        <cfvo type="percent" val="0"/>
        <cfvo type="num" val="1"/>
        <cfvo type="num" val="2"/>
      </iconSet>
    </cfRule>
  </conditionalFormatting>
  <conditionalFormatting sqref="F129">
    <cfRule type="iconSet" priority="50">
      <iconSet iconSet="3Symbols2" showValue="0">
        <cfvo type="percent" val="0"/>
        <cfvo type="num" val="1"/>
        <cfvo type="num" val="2"/>
      </iconSet>
    </cfRule>
  </conditionalFormatting>
  <conditionalFormatting sqref="F131">
    <cfRule type="iconSet" priority="49">
      <iconSet iconSet="3Symbols2" showValue="0">
        <cfvo type="percent" val="0"/>
        <cfvo type="num" val="1"/>
        <cfvo type="num" val="2"/>
      </iconSet>
    </cfRule>
  </conditionalFormatting>
  <conditionalFormatting sqref="F117:G117">
    <cfRule type="iconSet" priority="48">
      <iconSet iconSet="3Symbols2">
        <cfvo type="percent" val="0"/>
        <cfvo type="num" val="1"/>
        <cfvo type="num" val="2"/>
      </iconSet>
    </cfRule>
  </conditionalFormatting>
  <conditionalFormatting sqref="F117:G117">
    <cfRule type="iconSet" priority="47">
      <iconSet iconSet="3Symbols2" showValue="0">
        <cfvo type="percent" val="0"/>
        <cfvo type="num" val="1"/>
        <cfvo type="num" val="2"/>
      </iconSet>
    </cfRule>
  </conditionalFormatting>
  <conditionalFormatting sqref="F128">
    <cfRule type="iconSet" priority="46">
      <iconSet iconSet="3Symbols2" showValue="0">
        <cfvo type="percent" val="0"/>
        <cfvo type="num" val="1"/>
        <cfvo type="num" val="2"/>
      </iconSet>
    </cfRule>
  </conditionalFormatting>
  <conditionalFormatting sqref="F144">
    <cfRule type="iconSet" priority="45">
      <iconSet iconSet="3Symbols2">
        <cfvo type="percent" val="0"/>
        <cfvo type="num" val="1"/>
        <cfvo type="num" val="2"/>
      </iconSet>
    </cfRule>
  </conditionalFormatting>
  <conditionalFormatting sqref="F145:G145">
    <cfRule type="iconSet" priority="44">
      <iconSet iconSet="3Symbols2">
        <cfvo type="percent" val="0"/>
        <cfvo type="num" val="1"/>
        <cfvo type="num" val="2"/>
      </iconSet>
    </cfRule>
  </conditionalFormatting>
  <conditionalFormatting sqref="F145:G145">
    <cfRule type="iconSet" priority="43">
      <iconSet iconSet="3Symbols2" showValue="0">
        <cfvo type="percent" val="0"/>
        <cfvo type="num" val="1"/>
        <cfvo type="num" val="2"/>
      </iconSet>
    </cfRule>
  </conditionalFormatting>
  <conditionalFormatting sqref="F146:G146">
    <cfRule type="iconSet" priority="42">
      <iconSet iconSet="3Symbols2">
        <cfvo type="percent" val="0"/>
        <cfvo type="num" val="1"/>
        <cfvo type="num" val="2"/>
      </iconSet>
    </cfRule>
  </conditionalFormatting>
  <conditionalFormatting sqref="F146:G146">
    <cfRule type="iconSet" priority="41">
      <iconSet iconSet="3Symbols2" showValue="0">
        <cfvo type="percent" val="0"/>
        <cfvo type="num" val="1"/>
        <cfvo type="num" val="2"/>
      </iconSet>
    </cfRule>
  </conditionalFormatting>
  <conditionalFormatting sqref="F148:G148">
    <cfRule type="iconSet" priority="40">
      <iconSet iconSet="3Symbols2">
        <cfvo type="percent" val="0"/>
        <cfvo type="num" val="1"/>
        <cfvo type="num" val="2"/>
      </iconSet>
    </cfRule>
  </conditionalFormatting>
  <conditionalFormatting sqref="F148:G148">
    <cfRule type="iconSet" priority="39">
      <iconSet iconSet="3Symbols2" showValue="0">
        <cfvo type="percent" val="0"/>
        <cfvo type="num" val="1"/>
        <cfvo type="num" val="2"/>
      </iconSet>
    </cfRule>
  </conditionalFormatting>
  <conditionalFormatting sqref="F149:G149">
    <cfRule type="iconSet" priority="38">
      <iconSet iconSet="3Symbols2">
        <cfvo type="percent" val="0"/>
        <cfvo type="num" val="1"/>
        <cfvo type="num" val="2"/>
      </iconSet>
    </cfRule>
  </conditionalFormatting>
  <conditionalFormatting sqref="F149:G149">
    <cfRule type="iconSet" priority="37">
      <iconSet iconSet="3Symbols2" showValue="0">
        <cfvo type="percent" val="0"/>
        <cfvo type="num" val="1"/>
        <cfvo type="num" val="2"/>
      </iconSet>
    </cfRule>
  </conditionalFormatting>
  <conditionalFormatting sqref="F151">
    <cfRule type="iconSet" priority="36">
      <iconSet iconSet="3Symbols2" showValue="0">
        <cfvo type="percent" val="0"/>
        <cfvo type="num" val="1"/>
        <cfvo type="num" val="2"/>
      </iconSet>
    </cfRule>
  </conditionalFormatting>
  <conditionalFormatting sqref="F153">
    <cfRule type="iconSet" priority="35">
      <iconSet iconSet="3Symbols2" showValue="0">
        <cfvo type="percent" val="0"/>
        <cfvo type="num" val="1"/>
        <cfvo type="num" val="2"/>
      </iconSet>
    </cfRule>
  </conditionalFormatting>
  <conditionalFormatting sqref="F152">
    <cfRule type="iconSet" priority="34">
      <iconSet iconSet="3Symbols2" showValue="0">
        <cfvo type="percent" val="0"/>
        <cfvo type="num" val="1"/>
        <cfvo type="num" val="2"/>
      </iconSet>
    </cfRule>
  </conditionalFormatting>
  <conditionalFormatting sqref="F154">
    <cfRule type="iconSet" priority="33">
      <iconSet iconSet="3Symbols2" showValue="0">
        <cfvo type="percent" val="0"/>
        <cfvo type="num" val="1"/>
        <cfvo type="num" val="2"/>
      </iconSet>
    </cfRule>
  </conditionalFormatting>
  <conditionalFormatting sqref="F140:G140">
    <cfRule type="iconSet" priority="32">
      <iconSet iconSet="3Symbols2">
        <cfvo type="percent" val="0"/>
        <cfvo type="num" val="1"/>
        <cfvo type="num" val="2"/>
      </iconSet>
    </cfRule>
  </conditionalFormatting>
  <conditionalFormatting sqref="F140:G140">
    <cfRule type="iconSet" priority="31">
      <iconSet iconSet="3Symbols2" showValue="0">
        <cfvo type="percent" val="0"/>
        <cfvo type="num" val="1"/>
        <cfvo type="num" val="2"/>
      </iconSet>
    </cfRule>
  </conditionalFormatting>
  <conditionalFormatting sqref="F141:G141">
    <cfRule type="iconSet" priority="30">
      <iconSet iconSet="3Symbols2">
        <cfvo type="percent" val="0"/>
        <cfvo type="num" val="1"/>
        <cfvo type="num" val="2"/>
      </iconSet>
    </cfRule>
  </conditionalFormatting>
  <conditionalFormatting sqref="F141:G141">
    <cfRule type="iconSet" priority="29">
      <iconSet iconSet="3Symbols2" showValue="0">
        <cfvo type="percent" val="0"/>
        <cfvo type="num" val="1"/>
        <cfvo type="num" val="2"/>
      </iconSet>
    </cfRule>
  </conditionalFormatting>
  <conditionalFormatting sqref="F142:G142">
    <cfRule type="iconSet" priority="28">
      <iconSet iconSet="3Symbols2">
        <cfvo type="percent" val="0"/>
        <cfvo type="num" val="1"/>
        <cfvo type="num" val="2"/>
      </iconSet>
    </cfRule>
  </conditionalFormatting>
  <conditionalFormatting sqref="F142:G142">
    <cfRule type="iconSet" priority="27">
      <iconSet iconSet="3Symbols2" showValue="0">
        <cfvo type="percent" val="0"/>
        <cfvo type="num" val="1"/>
        <cfvo type="num" val="2"/>
      </iconSet>
    </cfRule>
  </conditionalFormatting>
  <conditionalFormatting sqref="F162:G163">
    <cfRule type="iconSet" priority="22">
      <iconSet iconSet="3Symbols2">
        <cfvo type="percent" val="0"/>
        <cfvo type="num" val="1"/>
        <cfvo type="num" val="2"/>
      </iconSet>
    </cfRule>
  </conditionalFormatting>
  <conditionalFormatting sqref="F162:G163">
    <cfRule type="iconSet" priority="21">
      <iconSet iconSet="3Symbols2" showValue="0">
        <cfvo type="percent" val="0"/>
        <cfvo type="num" val="1"/>
        <cfvo type="num" val="2"/>
      </iconSet>
    </cfRule>
  </conditionalFormatting>
  <conditionalFormatting sqref="F164:G164">
    <cfRule type="iconSet" priority="20">
      <iconSet iconSet="3Symbols2">
        <cfvo type="percent" val="0"/>
        <cfvo type="num" val="1"/>
        <cfvo type="num" val="2"/>
      </iconSet>
    </cfRule>
  </conditionalFormatting>
  <conditionalFormatting sqref="F164:G164">
    <cfRule type="iconSet" priority="19">
      <iconSet iconSet="3Symbols2" showValue="0">
        <cfvo type="percent" val="0"/>
        <cfvo type="num" val="1"/>
        <cfvo type="num" val="2"/>
      </iconSet>
    </cfRule>
  </conditionalFormatting>
  <conditionalFormatting sqref="F166">
    <cfRule type="iconSet" priority="17">
      <iconSet iconSet="3Symbols2" showValue="0">
        <cfvo type="percent" val="0"/>
        <cfvo type="num" val="1"/>
        <cfvo type="num" val="2"/>
      </iconSet>
    </cfRule>
  </conditionalFormatting>
  <conditionalFormatting sqref="F167">
    <cfRule type="iconSet" priority="15">
      <iconSet iconSet="3Symbols2" showValue="0">
        <cfvo type="percent" val="0"/>
        <cfvo type="num" val="1"/>
        <cfvo type="num" val="2"/>
      </iconSet>
    </cfRule>
  </conditionalFormatting>
  <conditionalFormatting sqref="F28:G28">
    <cfRule type="iconSet" priority="12">
      <iconSet iconSet="3Symbols2" showValue="0">
        <cfvo type="percent" val="0"/>
        <cfvo type="num" val="1"/>
        <cfvo type="num" val="2"/>
      </iconSet>
    </cfRule>
  </conditionalFormatting>
  <conditionalFormatting sqref="M17">
    <cfRule type="iconSet" priority="8">
      <iconSet iconSet="5Rating" showValue="0">
        <cfvo type="percent" val="0"/>
        <cfvo type="num" val="1"/>
        <cfvo type="num" val="1.5"/>
        <cfvo type="num" val="2.5"/>
        <cfvo type="num" val="3.5"/>
      </iconSet>
    </cfRule>
  </conditionalFormatting>
  <conditionalFormatting sqref="M36">
    <cfRule type="iconSet" priority="7">
      <iconSet iconSet="5Rating" showValue="0">
        <cfvo type="percent" val="0"/>
        <cfvo type="num" val="1"/>
        <cfvo type="num" val="1.5"/>
        <cfvo type="num" val="2.5"/>
        <cfvo type="num" val="3.5"/>
      </iconSet>
    </cfRule>
  </conditionalFormatting>
  <conditionalFormatting sqref="M52">
    <cfRule type="iconSet" priority="6">
      <iconSet iconSet="5Rating" showValue="0">
        <cfvo type="percent" val="0"/>
        <cfvo type="num" val="1"/>
        <cfvo type="num" val="1.5"/>
        <cfvo type="num" val="2.5"/>
        <cfvo type="num" val="3.5"/>
      </iconSet>
    </cfRule>
  </conditionalFormatting>
  <conditionalFormatting sqref="M79">
    <cfRule type="iconSet" priority="5">
      <iconSet iconSet="5Rating" showValue="0">
        <cfvo type="percent" val="0"/>
        <cfvo type="num" val="1"/>
        <cfvo type="num" val="1.5"/>
        <cfvo type="num" val="2.5"/>
        <cfvo type="num" val="3.5"/>
      </iconSet>
    </cfRule>
  </conditionalFormatting>
  <conditionalFormatting sqref="M96">
    <cfRule type="iconSet" priority="4">
      <iconSet iconSet="5Rating" showValue="0">
        <cfvo type="percent" val="0"/>
        <cfvo type="num" val="1"/>
        <cfvo type="num" val="1.5"/>
        <cfvo type="num" val="2.5"/>
        <cfvo type="num" val="3.5"/>
      </iconSet>
    </cfRule>
  </conditionalFormatting>
  <conditionalFormatting sqref="M116">
    <cfRule type="iconSet" priority="3">
      <iconSet iconSet="5Rating" showValue="0">
        <cfvo type="percent" val="0"/>
        <cfvo type="num" val="1"/>
        <cfvo type="num" val="1.5"/>
        <cfvo type="num" val="2.5"/>
        <cfvo type="num" val="3.5"/>
      </iconSet>
    </cfRule>
  </conditionalFormatting>
  <conditionalFormatting sqref="M137:M138">
    <cfRule type="iconSet" priority="2">
      <iconSet iconSet="5Rating" showValue="0">
        <cfvo type="percent" val="0"/>
        <cfvo type="num" val="1"/>
        <cfvo type="num" val="1.5"/>
        <cfvo type="num" val="2.5"/>
        <cfvo type="num" val="3.5"/>
      </iconSet>
    </cfRule>
  </conditionalFormatting>
  <conditionalFormatting sqref="M159:M160">
    <cfRule type="iconSet" priority="1">
      <iconSet iconSet="5Rating" showValue="0">
        <cfvo type="percent" val="0"/>
        <cfvo type="num" val="1"/>
        <cfvo type="num" val="1.5"/>
        <cfvo type="num" val="2.5"/>
        <cfvo type="num" val="3.5"/>
      </iconSet>
    </cfRule>
  </conditionalFormatting>
  <dataValidations count="12">
    <dataValidation type="list" allowBlank="1" showInputMessage="1" showErrorMessage="1" sqref="H80:K80" xr:uid="{00000000-0002-0000-1A00-000014000000}">
      <formula1>"a. No, b. Sí, c. Esta en proceso de desarrollarlas"</formula1>
    </dataValidation>
    <dataValidation type="list" allowBlank="1" showInputMessage="1" showErrorMessage="1" sqref="H79:K79" xr:uid="{00000000-0002-0000-1A00-000015000000}">
      <formula1>"a. No, b. Si participa, c. Si convoca"</formula1>
    </dataValidation>
    <dataValidation type="list" allowBlank="1" showInputMessage="1" showErrorMessage="1" sqref="H85:K85" xr:uid="{00000000-0002-0000-1A00-00001A000000}">
      <formula1>"a. No, b. Si con dos o más actores locales, c. Sí con dos o más actores internacionales"</formula1>
    </dataValidation>
    <dataValidation type="list" allowBlank="1" showInputMessage="1" showErrorMessage="1" sqref="H96:K96" xr:uid="{00000000-0002-0000-1A00-00001C000000}">
      <formula1>"a. No, b. Está considerando involucrarse en procesos participativo de planeación / Sí pero sólo con organizaciones de la sociedad civil o stakeholders, c. Sí se involucra  a organizaciones de la sociedad civil y a stakeholders y cuenta con evidencia"</formula1>
    </dataValidation>
    <dataValidation type="list" allowBlank="1" showInputMessage="1" showErrorMessage="1" sqref="H137:K137" xr:uid="{00000000-0002-0000-1A00-000023000000}">
      <formula1>"a. No, Sí es púlico y se puede acceder fácilmente, c. Se esta desarrollando para que sea público"</formula1>
    </dataValidation>
    <dataValidation type="list" allowBlank="1" showInputMessage="1" showErrorMessage="1" sqref="H144:K144" xr:uid="{00000000-0002-0000-1A00-000025000000}">
      <formula1>"a. No, b. Sí ha tenido éxito recaudando menos del 10% de apoyo presupuestario adicional, c. Sí ha tenido éxito recaudando más del 10% de apoyo presupuestario adicional"</formula1>
    </dataValidation>
    <dataValidation type="list" allowBlank="1" showInputMessage="1" showErrorMessage="1" sqref="H159:K160" xr:uid="{00000000-0002-0000-1A00-000027000000}">
      <formula1>"a. No, b. Entienda la importancia de evaluar el impacto ambiental pero no lo ha hecho, c. Sí a completado una evaluación de impacto de sus programas y servicios"</formula1>
    </dataValidation>
    <dataValidation type="list" allowBlank="1" showInputMessage="1" showErrorMessage="1" sqref="H160:K160" xr:uid="{00000000-0002-0000-1A00-000028000000}">
      <formula1>"a. No, b. Sí elaboró un plan pero no se a implementado, c. Sí elaboró un plan y lo implementó"</formula1>
    </dataValidation>
    <dataValidation type="list" allowBlank="1" showInputMessage="1" showErrorMessage="1" sqref="H138:L138" xr:uid="{35502288-8883-4507-BFBF-A7FF58EC4970}">
      <formula1>"a. No, b. El proceso para elaborar el presupuesto está claramente documentado, c. Se esta desarrollando un proceso transparente"</formula1>
    </dataValidation>
    <dataValidation type="list" allowBlank="1" showInputMessage="1" showErrorMessage="1" sqref="H143:L143" xr:uid="{42D12EEC-EC1A-42B0-9089-636A3CA9FB49}">
      <formula1>"a. No, b. Sí 90% de los recursos financieros son asignados de acuerdo al presupuesto, c. Sí menos del 90% de los recursos financieros son asignados de acuerdo al presupuesto"</formula1>
    </dataValidation>
    <dataValidation type="list" allowBlank="1" showInputMessage="1" showErrorMessage="1" sqref="H161:K161" xr:uid="{4C50860D-1730-425F-9F1C-83F05D5916C2}">
      <formula1>"a. No, b. Sí"</formula1>
    </dataValidation>
    <dataValidation type="list" allowBlank="1" showInputMessage="1" showErrorMessage="1" sqref="H161:K161" xr:uid="{E1E8D47B-D5CA-43A2-86DE-DC7476E777BF}">
      <formula1>"a. No, b. Sí "</formula1>
    </dataValidation>
  </dataValidations>
  <hyperlinks>
    <hyperlink ref="G23" location="Glosario!B38" display="Glosario!B38" xr:uid="{00000000-0004-0000-1A00-000000000000}"/>
    <hyperlink ref="G26" location="Glosario!B53" display="Glosario!B53" xr:uid="{00000000-0004-0000-1A00-000001000000}"/>
    <hyperlink ref="G36" location="Glosario!B51" display="Glosario!B51" xr:uid="{00000000-0004-0000-1A00-000002000000}"/>
    <hyperlink ref="G37" location="Glosario!B64" display="Glosario!B64" xr:uid="{00000000-0004-0000-1A00-000003000000}"/>
    <hyperlink ref="G66" location="Glosario!B26" display="Glosario!B26" xr:uid="{00000000-0004-0000-1A00-000004000000}"/>
    <hyperlink ref="G79" location="Glosario!B20" display="Glosario!B20" xr:uid="{00000000-0004-0000-1A00-000005000000}"/>
    <hyperlink ref="G116" location="Glosario!B20" display="Glosario!B20" xr:uid="{00000000-0004-0000-1A00-000006000000}"/>
    <hyperlink ref="G159" location="Glosario!B20" display="Glosario!B20" xr:uid="{00000000-0004-0000-1A00-000007000000}"/>
  </hyperlinks>
  <printOptions horizontalCentered="1" verticalCentered="1"/>
  <pageMargins left="0" right="0" top="0.16" bottom="0.16" header="0.31" footer="0.31"/>
  <pageSetup scale="58" fitToHeight="5" orientation="landscape" horizontalDpi="4294967295" verticalDpi="4294967295" r:id="rId1"/>
  <headerFooter>
    <oddHeader>&amp;L&amp;"Calibri,Normal"&amp;K000000&amp;D&amp;R&amp;"Calibri,Normal"&amp;K000000OPI</oddHeader>
    <oddFooter>&amp;C&amp;"Calibri,Normal"&amp;K000000&amp;P/&amp;N&amp;R&amp;"Calibri,Normal"&amp;K000000Nombre de la Organización</oddFooter>
  </headerFooter>
  <rowBreaks count="3" manualBreakCount="3">
    <brk id="31" min="1" max="16" man="1"/>
    <brk id="45" min="1" max="16" man="1"/>
    <brk id="74" min="1" max="16" man="1"/>
  </rowBreaks>
  <drawing r:id="rId2"/>
  <extLst>
    <ext xmlns:x14="http://schemas.microsoft.com/office/spreadsheetml/2009/9/main" uri="{CCE6A557-97BC-4b89-ADB6-D9C93CAAB3DF}">
      <x14:dataValidations xmlns:xm="http://schemas.microsoft.com/office/excel/2006/main" count="38">
        <x14:dataValidation type="list" allowBlank="1" showInputMessage="1" showErrorMessage="1" xr:uid="{00000000-0002-0000-1A00-000000000000}">
          <x14:formula1>
            <xm:f>RefOPI!$C$5:$C$7</xm:f>
          </x14:formula1>
          <xm:sqref>H17:K17</xm:sqref>
        </x14:dataValidation>
        <x14:dataValidation type="list" allowBlank="1" showInputMessage="1" showErrorMessage="1" xr:uid="{00000000-0002-0000-1A00-000001000000}">
          <x14:formula1>
            <xm:f>RefOPI!$C$10:$C$12</xm:f>
          </x14:formula1>
          <xm:sqref>H18:K18</xm:sqref>
        </x14:dataValidation>
        <x14:dataValidation type="list" allowBlank="1" showInputMessage="1" showErrorMessage="1" xr:uid="{00000000-0002-0000-1A00-000002000000}">
          <x14:formula1>
            <xm:f>RefOPI!$C$14:$C$16</xm:f>
          </x14:formula1>
          <xm:sqref>H19:K19</xm:sqref>
        </x14:dataValidation>
        <x14:dataValidation type="list" allowBlank="1" showInputMessage="1" showErrorMessage="1" xr:uid="{00000000-0002-0000-1A00-000003000000}">
          <x14:formula1>
            <xm:f>RefOPI!$C$18:$C$20</xm:f>
          </x14:formula1>
          <xm:sqref>H20:K20</xm:sqref>
        </x14:dataValidation>
        <x14:dataValidation type="list" allowBlank="1" showInputMessage="1" showErrorMessage="1" xr:uid="{00000000-0002-0000-1A00-000004000000}">
          <x14:formula1>
            <xm:f>RefOPI!$C$22:$C$24</xm:f>
          </x14:formula1>
          <xm:sqref>H21:K21</xm:sqref>
        </x14:dataValidation>
        <x14:dataValidation type="list" allowBlank="1" showInputMessage="1" showErrorMessage="1" xr:uid="{00000000-0002-0000-1A00-000005000000}">
          <x14:formula1>
            <xm:f>RefOPI!$C$34:$C$35</xm:f>
          </x14:formula1>
          <xm:sqref>H22:K22 H24:K25</xm:sqref>
        </x14:dataValidation>
        <x14:dataValidation type="list" allowBlank="1" showInputMessage="1" showErrorMessage="1" xr:uid="{00000000-0002-0000-1A00-000006000000}">
          <x14:formula1>
            <xm:f>RefOPI!$C$38:$C$41</xm:f>
          </x14:formula1>
          <xm:sqref>H23:K23</xm:sqref>
        </x14:dataValidation>
        <x14:dataValidation type="list" allowBlank="1" showInputMessage="1" showErrorMessage="1" xr:uid="{00000000-0002-0000-1A00-000007000000}">
          <x14:formula1>
            <xm:f>RefOPI!$C$54:$C$57</xm:f>
          </x14:formula1>
          <xm:sqref>H26:K26</xm:sqref>
        </x14:dataValidation>
        <x14:dataValidation type="list" allowBlank="1" showInputMessage="1" showErrorMessage="1" xr:uid="{00000000-0002-0000-1A00-000008000000}">
          <x14:formula1>
            <xm:f>RefOPI!$C$66:$C$69</xm:f>
          </x14:formula1>
          <xm:sqref>H36:K36</xm:sqref>
        </x14:dataValidation>
        <x14:dataValidation type="list" allowBlank="1" showInputMessage="1" showErrorMessage="1" xr:uid="{00000000-0002-0000-1A00-000009000000}">
          <x14:formula1>
            <xm:f>RefOPI!$C$74:$C$77</xm:f>
          </x14:formula1>
          <xm:sqref>H37:K37</xm:sqref>
        </x14:dataValidation>
        <x14:dataValidation type="list" allowBlank="1" showInputMessage="1" showErrorMessage="1" xr:uid="{00000000-0002-0000-1A00-00000A000000}">
          <x14:formula1>
            <xm:f>RefOPI!$C$92:$C$93</xm:f>
          </x14:formula1>
          <xm:sqref>H39:K39</xm:sqref>
        </x14:dataValidation>
        <x14:dataValidation type="list" allowBlank="1" showInputMessage="1" showErrorMessage="1" xr:uid="{00000000-0002-0000-1A00-00000B000000}">
          <x14:formula1>
            <xm:f>RefOPI!$C$89:$C$90</xm:f>
          </x14:formula1>
          <xm:sqref>H38:K38</xm:sqref>
        </x14:dataValidation>
        <x14:dataValidation type="list" allowBlank="1" showInputMessage="1" showErrorMessage="1" xr:uid="{00000000-0002-0000-1A00-00000C000000}">
          <x14:formula1>
            <xm:f>RefOPI!$C$100:$C$102</xm:f>
          </x14:formula1>
          <xm:sqref>H40:K40</xm:sqref>
        </x14:dataValidation>
        <x14:dataValidation type="list" allowBlank="1" showInputMessage="1" showErrorMessage="1" xr:uid="{00000000-0002-0000-1A00-00000D000000}">
          <x14:formula1>
            <xm:f>RefOPI!$G$5:$G$7</xm:f>
          </x14:formula1>
          <xm:sqref>H52:K52</xm:sqref>
        </x14:dataValidation>
        <x14:dataValidation type="list" allowBlank="1" showInputMessage="1" showErrorMessage="1" xr:uid="{00000000-0002-0000-1A00-00000E000000}">
          <x14:formula1>
            <xm:f>RefOPI!$G$10:$G$11</xm:f>
          </x14:formula1>
          <xm:sqref>H54:K60</xm:sqref>
        </x14:dataValidation>
        <x14:dataValidation type="list" allowBlank="1" showInputMessage="1" showErrorMessage="1" xr:uid="{00000000-0002-0000-1A00-00000F000000}">
          <x14:formula1>
            <xm:f>RefOPI!$G$14:$G$17</xm:f>
          </x14:formula1>
          <xm:sqref>H61:K61</xm:sqref>
        </x14:dataValidation>
        <x14:dataValidation type="list" allowBlank="1" showInputMessage="1" showErrorMessage="1" xr:uid="{00000000-0002-0000-1A00-000010000000}">
          <x14:formula1>
            <xm:f>RefOPI!$G$26:$G$27</xm:f>
          </x14:formula1>
          <xm:sqref>H62:K62</xm:sqref>
        </x14:dataValidation>
        <x14:dataValidation type="list" allowBlank="1" showInputMessage="1" showErrorMessage="1" xr:uid="{00000000-0002-0000-1A00-000011000000}">
          <x14:formula1>
            <xm:f>RefOPI!$G$29:$G$30</xm:f>
          </x14:formula1>
          <xm:sqref>H63:K63</xm:sqref>
        </x14:dataValidation>
        <x14:dataValidation type="list" allowBlank="1" showInputMessage="1" showErrorMessage="1" xr:uid="{00000000-0002-0000-1A00-000012000000}">
          <x14:formula1>
            <xm:f>RefOPI!$G$50:$G$51</xm:f>
          </x14:formula1>
          <xm:sqref>H64:K65 H67:K68</xm:sqref>
        </x14:dataValidation>
        <x14:dataValidation type="list" allowBlank="1" showInputMessage="1" showErrorMessage="1" xr:uid="{00000000-0002-0000-1A00-000013000000}">
          <x14:formula1>
            <xm:f>RefOPI!$G$42:$G$44</xm:f>
          </x14:formula1>
          <xm:sqref>H66:K66</xm:sqref>
        </x14:dataValidation>
        <x14:dataValidation type="list" allowBlank="1" showInputMessage="1" showErrorMessage="1" xr:uid="{00000000-0002-0000-1A00-000017000000}">
          <x14:formula1>
            <xm:f>RefOPI!$G$92:$G$93</xm:f>
          </x14:formula1>
          <xm:sqref>H81:K81</xm:sqref>
        </x14:dataValidation>
        <x14:dataValidation type="list" allowBlank="1" showInputMessage="1" showErrorMessage="1" xr:uid="{00000000-0002-0000-1A00-000018000000}">
          <x14:formula1>
            <xm:f>RefOPI!$G$96:$G$99</xm:f>
          </x14:formula1>
          <xm:sqref>H82:K82</xm:sqref>
        </x14:dataValidation>
        <x14:dataValidation type="list" allowBlank="1" showInputMessage="1" showErrorMessage="1" xr:uid="{00000000-0002-0000-1A00-000019000000}">
          <x14:formula1>
            <xm:f>RefOPI!$G$106:$G$107</xm:f>
          </x14:formula1>
          <xm:sqref>H83:K84</xm:sqref>
        </x14:dataValidation>
        <x14:dataValidation type="list" allowBlank="1" showInputMessage="1" showErrorMessage="1" xr:uid="{00000000-0002-0000-1A00-00001D000000}">
          <x14:formula1>
            <xm:f>RefOPI!$K$9:$K$10</xm:f>
          </x14:formula1>
          <xm:sqref>H97:K100 H102:K103 H105:K106</xm:sqref>
        </x14:dataValidation>
        <x14:dataValidation type="list" allowBlank="1" showInputMessage="1" showErrorMessage="1" xr:uid="{00000000-0002-0000-1A00-00001E000000}">
          <x14:formula1>
            <xm:f>RefOPI!$K$12:$K$15</xm:f>
          </x14:formula1>
          <xm:sqref>H101:K101</xm:sqref>
        </x14:dataValidation>
        <x14:dataValidation type="list" allowBlank="1" showInputMessage="1" showErrorMessage="1" xr:uid="{00000000-0002-0000-1A00-00001F000000}">
          <x14:formula1>
            <xm:f>RefOPI!$K$34:$K$36</xm:f>
          </x14:formula1>
          <xm:sqref>H104:K104</xm:sqref>
        </x14:dataValidation>
        <x14:dataValidation type="list" allowBlank="1" showInputMessage="1" showErrorMessage="1" xr:uid="{00000000-0002-0000-1A00-000020000000}">
          <x14:formula1>
            <xm:f>RefOPI!$K$56:$K$60</xm:f>
          </x14:formula1>
          <xm:sqref>H116:K116</xm:sqref>
        </x14:dataValidation>
        <x14:dataValidation type="list" allowBlank="1" showInputMessage="1" showErrorMessage="1" xr:uid="{00000000-0002-0000-1A00-000021000000}">
          <x14:formula1>
            <xm:f>RefOPI!$K$80:$K$83</xm:f>
          </x14:formula1>
          <xm:sqref>H120:K120</xm:sqref>
        </x14:dataValidation>
        <x14:dataValidation type="list" allowBlank="1" showInputMessage="1" showErrorMessage="1" xr:uid="{00000000-0002-0000-1A00-000022000000}">
          <x14:formula1>
            <xm:f>RefOPI!$K$95:$K$97</xm:f>
          </x14:formula1>
          <xm:sqref>H123:K123</xm:sqref>
        </x14:dataValidation>
        <x14:dataValidation type="list" allowBlank="1" showInputMessage="1" showErrorMessage="1" xr:uid="{00000000-0002-0000-1A00-000024000000}">
          <x14:formula1>
            <xm:f>RefOPI!$O$10:$O$11</xm:f>
          </x14:formula1>
          <xm:sqref>H140:K142</xm:sqref>
        </x14:dataValidation>
        <x14:dataValidation type="list" allowBlank="1" showInputMessage="1" showErrorMessage="1" xr:uid="{00000000-0002-0000-1A00-000026000000}">
          <x14:formula1>
            <xm:f>RefOPI!$O$32:$O$33</xm:f>
          </x14:formula1>
          <xm:sqref>H145:K146 H148:K149 H162:K164</xm:sqref>
        </x14:dataValidation>
        <x14:dataValidation type="list" allowBlank="1" showInputMessage="1" showErrorMessage="1" xr:uid="{00000000-0002-0000-1A00-000029000000}">
          <x14:formula1>
            <xm:f>RefOPI!K76:K77</xm:f>
          </x14:formula1>
          <xm:sqref>H117:K117</xm:sqref>
        </x14:dataValidation>
        <x14:dataValidation type="list" allowBlank="1" showInputMessage="1" showErrorMessage="1" xr:uid="{00000000-0002-0000-1A00-00002A000000}">
          <x14:formula1>
            <xm:f>RefOPI!K76:K77</xm:f>
          </x14:formula1>
          <xm:sqref>H118:K118</xm:sqref>
        </x14:dataValidation>
        <x14:dataValidation type="list" allowBlank="1" showInputMessage="1" showErrorMessage="1" xr:uid="{00000000-0002-0000-1A00-00002B000000}">
          <x14:formula1>
            <xm:f>RefOPI!K76:K77</xm:f>
          </x14:formula1>
          <xm:sqref>H119:K119</xm:sqref>
        </x14:dataValidation>
        <x14:dataValidation type="list" allowBlank="1" showInputMessage="1" showErrorMessage="1" xr:uid="{00000000-0002-0000-1A00-00002C000000}">
          <x14:formula1>
            <xm:f>RefOPI!K76:K77</xm:f>
          </x14:formula1>
          <xm:sqref>H121:K121</xm:sqref>
        </x14:dataValidation>
        <x14:dataValidation type="list" allowBlank="1" showInputMessage="1" showErrorMessage="1" xr:uid="{00000000-0002-0000-1A00-00002D000000}">
          <x14:formula1>
            <xm:f>RefOPI!K76:K77</xm:f>
          </x14:formula1>
          <xm:sqref>H122:K122</xm:sqref>
        </x14:dataValidation>
        <x14:dataValidation type="list" allowBlank="1" showInputMessage="1" showErrorMessage="1" xr:uid="{00000000-0002-0000-1A00-00002E000000}">
          <x14:formula1>
            <xm:f>RefOPI!K76:K77</xm:f>
          </x14:formula1>
          <xm:sqref>H124:K124</xm:sqref>
        </x14:dataValidation>
        <x14:dataValidation type="list" allowBlank="1" showInputMessage="1" showErrorMessage="1" xr:uid="{00000000-0002-0000-1A00-00002F000000}">
          <x14:formula1>
            <xm:f>RefOPI!K76:K77</xm:f>
          </x14:formula1>
          <xm:sqref>H125:K125</xm:sqref>
        </x14:dataValidation>
      </x14:dataValidations>
    </ext>
    <ext xmlns:mx="http://schemas.microsoft.com/office/mac/excel/2008/main" uri="{64002731-A6B0-56B0-2670-7721B7C09600}">
      <mx:PLV Mode="0" OnePage="0" WScale="49"/>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9" tint="0.79998168889431442"/>
  </sheetPr>
  <dimension ref="B2:AR140"/>
  <sheetViews>
    <sheetView topLeftCell="M31" zoomScale="125" zoomScaleNormal="125" zoomScalePageLayoutView="125" workbookViewId="0">
      <selection activeCell="G68" sqref="G68"/>
    </sheetView>
  </sheetViews>
  <sheetFormatPr defaultColWidth="10.88671875" defaultRowHeight="18"/>
  <cols>
    <col min="1" max="1" width="8.44140625" style="63" customWidth="1"/>
    <col min="2" max="2" width="31.109375" style="122" customWidth="1"/>
    <col min="3" max="3" width="80.88671875" style="122" customWidth="1"/>
    <col min="4" max="4" width="7.109375" style="123" customWidth="1"/>
    <col min="5" max="5" width="10.88671875" style="63"/>
    <col min="6" max="6" width="31.109375" style="122" customWidth="1"/>
    <col min="7" max="7" width="80.88671875" style="122" customWidth="1"/>
    <col min="8" max="8" width="7.109375" style="123" customWidth="1"/>
    <col min="9" max="9" width="10.88671875" style="63"/>
    <col min="10" max="10" width="31.109375" style="122" customWidth="1"/>
    <col min="11" max="11" width="80.88671875" style="122" customWidth="1"/>
    <col min="12" max="12" width="7.109375" style="123" customWidth="1"/>
    <col min="13" max="13" width="10.88671875" style="63"/>
    <col min="14" max="14" width="31.109375" style="122" customWidth="1"/>
    <col min="15" max="15" width="80.88671875" style="122" customWidth="1"/>
    <col min="16" max="16" width="7.109375" style="123" customWidth="1"/>
    <col min="17" max="16384" width="10.88671875" style="63"/>
  </cols>
  <sheetData>
    <row r="2" spans="2:44" ht="57.9" customHeight="1">
      <c r="B2" s="422" t="str">
        <f>'GPI '!B13:E13</f>
        <v>1. Efectividad</v>
      </c>
      <c r="C2" s="422"/>
      <c r="D2" s="422"/>
      <c r="F2" s="419" t="str">
        <f>'GPI '!B48</f>
        <v>2. Eficiencia</v>
      </c>
      <c r="G2" s="419"/>
      <c r="H2" s="419"/>
      <c r="J2" s="419" t="str">
        <f>'GPI '!B92</f>
        <v>3. Pertinencia/Relevancia</v>
      </c>
      <c r="K2" s="419"/>
      <c r="L2" s="419"/>
      <c r="M2" s="64"/>
      <c r="N2" s="419" t="str">
        <f>'GPI '!B133</f>
        <v>4. Sustentabilidad</v>
      </c>
      <c r="O2" s="419"/>
      <c r="P2" s="419"/>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row>
    <row r="3" spans="2:44" ht="21">
      <c r="B3" s="72"/>
      <c r="C3" s="72"/>
      <c r="D3" s="72"/>
      <c r="F3" s="72"/>
      <c r="G3" s="72"/>
      <c r="H3" s="72"/>
      <c r="J3" s="72"/>
      <c r="K3" s="72"/>
      <c r="L3" s="72"/>
      <c r="M3" s="64"/>
      <c r="N3" s="72"/>
      <c r="O3" s="72"/>
      <c r="P3" s="72"/>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row>
    <row r="4" spans="2:44" ht="20.100000000000001" customHeight="1">
      <c r="B4" s="420" t="str">
        <f>'GPI '!B14</f>
        <v>1.1 Resultados</v>
      </c>
      <c r="C4" s="420"/>
      <c r="D4" s="420"/>
      <c r="F4" s="420" t="str">
        <f>'GPI '!B49</f>
        <v>2.1 Prestación de Servicios</v>
      </c>
      <c r="G4" s="420"/>
      <c r="H4" s="420"/>
      <c r="J4" s="420" t="str">
        <f>'GPI '!B93</f>
        <v>3.1 Constituyentes</v>
      </c>
      <c r="K4" s="420"/>
      <c r="L4" s="420"/>
      <c r="M4" s="64"/>
      <c r="N4" s="420" t="str">
        <f>'GPI '!B134</f>
        <v>4.1 Recursos</v>
      </c>
      <c r="O4" s="420"/>
      <c r="P4" s="420"/>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row>
    <row r="5" spans="2:44" ht="48.9" customHeight="1">
      <c r="B5" s="416" t="str">
        <f>'GPI '!B17:E17</f>
        <v>¿La institución tiene definidos objetivos de outcome (resultados) para sus programas y servicios?</v>
      </c>
      <c r="C5" s="120" t="s">
        <v>124</v>
      </c>
      <c r="D5" s="121">
        <v>1</v>
      </c>
      <c r="F5" s="416" t="str">
        <f>'GPI '!B52</f>
        <v>¿La institución tiene un plan de operaciones o plan de trabajo por escrito que describe como se llevarán a cabo los programas y servicios?</v>
      </c>
      <c r="G5" s="120" t="s">
        <v>124</v>
      </c>
      <c r="H5" s="121">
        <v>1</v>
      </c>
      <c r="J5" s="414" t="str">
        <f>'GPI '!B96</f>
        <v>¿La institución se involucra en procesos participativos de planeación que incluyen a organizaciones de la sociedad civil y otros stakeholders?</v>
      </c>
      <c r="K5" s="120" t="s">
        <v>124</v>
      </c>
      <c r="L5" s="121">
        <v>0</v>
      </c>
      <c r="N5" s="416" t="str">
        <f>'GPI '!B137</f>
        <v>¿La institución cuenta con un presupuesto que esta disponible públicamente?</v>
      </c>
      <c r="O5" s="120" t="s">
        <v>124</v>
      </c>
      <c r="P5" s="121">
        <v>0</v>
      </c>
    </row>
    <row r="6" spans="2:44" ht="48.9" customHeight="1">
      <c r="B6" s="416"/>
      <c r="C6" s="120" t="s">
        <v>161</v>
      </c>
      <c r="D6" s="121">
        <v>1</v>
      </c>
      <c r="F6" s="416"/>
      <c r="G6" s="120" t="s">
        <v>162</v>
      </c>
      <c r="H6" s="121">
        <v>1</v>
      </c>
      <c r="J6" s="415"/>
      <c r="K6" s="120" t="s">
        <v>163</v>
      </c>
      <c r="L6" s="121">
        <v>0</v>
      </c>
      <c r="N6" s="416"/>
      <c r="O6" s="120" t="s">
        <v>164</v>
      </c>
      <c r="P6" s="121">
        <v>0</v>
      </c>
    </row>
    <row r="7" spans="2:44" ht="48.9" customHeight="1">
      <c r="B7" s="416"/>
      <c r="C7" s="120" t="s">
        <v>165</v>
      </c>
      <c r="D7" s="121">
        <v>2</v>
      </c>
      <c r="F7" s="416"/>
      <c r="G7" s="120" t="s">
        <v>166</v>
      </c>
      <c r="H7" s="121">
        <v>2</v>
      </c>
      <c r="J7" s="415"/>
      <c r="K7" s="120" t="s">
        <v>167</v>
      </c>
      <c r="L7" s="121">
        <v>1</v>
      </c>
      <c r="N7" s="416"/>
      <c r="O7" s="120" t="s">
        <v>168</v>
      </c>
      <c r="P7" s="121">
        <v>1</v>
      </c>
    </row>
    <row r="8" spans="2:44" ht="48.9" customHeight="1">
      <c r="J8" s="59"/>
      <c r="K8" s="59"/>
      <c r="L8" s="59"/>
    </row>
    <row r="9" spans="2:44" ht="48.9" customHeight="1">
      <c r="B9" s="124"/>
      <c r="F9" s="124"/>
      <c r="J9" s="416" t="str">
        <f>'GPI '!B97</f>
        <v>Tipos de evidencia</v>
      </c>
      <c r="K9" s="120" t="s">
        <v>124</v>
      </c>
      <c r="L9" s="121">
        <v>0</v>
      </c>
      <c r="N9" s="124"/>
    </row>
    <row r="10" spans="2:44" ht="48.9" customHeight="1">
      <c r="B10" s="416" t="str">
        <f>'GPI '!B18:E18</f>
        <v>¿La institución cuenta con un plan de monitoreo?</v>
      </c>
      <c r="C10" s="120" t="s">
        <v>124</v>
      </c>
      <c r="D10" s="121">
        <v>0</v>
      </c>
      <c r="F10" s="414" t="str">
        <f>'GPI '!B53</f>
        <v>Check List de las características del Plan:</v>
      </c>
      <c r="G10" s="120" t="s">
        <v>124</v>
      </c>
      <c r="H10" s="121">
        <v>0</v>
      </c>
      <c r="J10" s="416"/>
      <c r="K10" s="120" t="s">
        <v>169</v>
      </c>
      <c r="L10" s="121">
        <v>2</v>
      </c>
      <c r="M10" s="59"/>
      <c r="N10" s="414" t="str">
        <f>'GPI '!B139</f>
        <v xml:space="preserve">Check List de las características de un Presupuesto </v>
      </c>
      <c r="O10" s="120" t="s">
        <v>124</v>
      </c>
      <c r="P10" s="121">
        <v>0</v>
      </c>
    </row>
    <row r="11" spans="2:44" ht="48.9" customHeight="1">
      <c r="B11" s="416"/>
      <c r="C11" s="120" t="s">
        <v>170</v>
      </c>
      <c r="D11" s="121">
        <v>1</v>
      </c>
      <c r="F11" s="415"/>
      <c r="G11" s="120" t="s">
        <v>171</v>
      </c>
      <c r="H11" s="121">
        <v>2</v>
      </c>
      <c r="J11" s="59"/>
      <c r="K11" s="59"/>
      <c r="L11" s="59"/>
      <c r="M11" s="59"/>
      <c r="N11" s="415"/>
      <c r="O11" s="120" t="s">
        <v>171</v>
      </c>
      <c r="P11" s="121">
        <v>2</v>
      </c>
    </row>
    <row r="12" spans="2:44" ht="48.9" customHeight="1">
      <c r="B12" s="416"/>
      <c r="C12" s="120" t="s">
        <v>166</v>
      </c>
      <c r="D12" s="121">
        <v>2</v>
      </c>
      <c r="F12" s="59"/>
      <c r="G12" s="59"/>
      <c r="H12" s="59"/>
      <c r="J12" s="414" t="str">
        <f>'GPI '!B101</f>
        <v>¿Los resultados de la planeación y decisión participativa se usan para informar el diseño e implementación de programas y servicios?</v>
      </c>
      <c r="K12" s="120" t="s">
        <v>124</v>
      </c>
      <c r="L12" s="121">
        <v>0</v>
      </c>
      <c r="M12" s="59"/>
      <c r="N12" s="59"/>
      <c r="O12" s="59"/>
      <c r="P12" s="59"/>
      <c r="Q12" s="59"/>
    </row>
    <row r="13" spans="2:44" ht="48.9" customHeight="1">
      <c r="F13" s="59"/>
      <c r="G13" s="59"/>
      <c r="H13" s="59"/>
      <c r="J13" s="415"/>
      <c r="K13" s="120" t="s">
        <v>172</v>
      </c>
      <c r="L13" s="121">
        <v>0</v>
      </c>
      <c r="N13" s="59"/>
      <c r="O13" s="59"/>
      <c r="P13" s="59"/>
    </row>
    <row r="14" spans="2:44" ht="48.9" customHeight="1">
      <c r="B14" s="416" t="str">
        <f>'GPI '!C19</f>
        <v>Incluye outcome (resultados) claramente definidos</v>
      </c>
      <c r="C14" s="120" t="s">
        <v>124</v>
      </c>
      <c r="D14" s="121">
        <v>0</v>
      </c>
      <c r="F14" s="423" t="str">
        <f>'GPI '!B61</f>
        <v>¿La institución ha cumplido con los programas y servicios incluidos en el plan de operaciones o de trabajo en tiempo y dentro del presupuesto?</v>
      </c>
      <c r="G14" s="120" t="s">
        <v>124</v>
      </c>
      <c r="H14" s="121">
        <v>0</v>
      </c>
      <c r="J14" s="415"/>
      <c r="K14" s="120" t="s">
        <v>173</v>
      </c>
      <c r="L14" s="121">
        <v>3</v>
      </c>
      <c r="N14" s="416" t="str">
        <f>'GPI '!B144</f>
        <v>¿La institución ha tenido éxito en recaudar recursos adicionales del gobierno central y/u otras fuentes para los problemas que se han identificado como prioridades clave?</v>
      </c>
      <c r="O14" s="120" t="s">
        <v>124</v>
      </c>
      <c r="P14" s="121">
        <v>0</v>
      </c>
    </row>
    <row r="15" spans="2:44" ht="48.9" customHeight="1">
      <c r="B15" s="416"/>
      <c r="C15" s="120" t="s">
        <v>174</v>
      </c>
      <c r="D15" s="121">
        <v>1</v>
      </c>
      <c r="F15" s="424"/>
      <c r="G15" s="120" t="s">
        <v>175</v>
      </c>
      <c r="H15" s="121">
        <v>0</v>
      </c>
      <c r="J15" s="415"/>
      <c r="K15" s="120" t="s">
        <v>176</v>
      </c>
      <c r="L15" s="121">
        <v>4</v>
      </c>
      <c r="N15" s="416"/>
      <c r="O15" s="120" t="s">
        <v>177</v>
      </c>
      <c r="P15" s="121">
        <v>0</v>
      </c>
    </row>
    <row r="16" spans="2:44" ht="48.9" customHeight="1">
      <c r="B16" s="416"/>
      <c r="C16" s="120" t="s">
        <v>178</v>
      </c>
      <c r="D16" s="121">
        <v>2</v>
      </c>
      <c r="F16" s="424"/>
      <c r="G16" s="120" t="s">
        <v>179</v>
      </c>
      <c r="H16" s="121">
        <v>2</v>
      </c>
      <c r="L16" s="122"/>
      <c r="M16" s="59"/>
      <c r="N16" s="416"/>
      <c r="O16" s="120" t="s">
        <v>180</v>
      </c>
      <c r="P16" s="121">
        <v>3</v>
      </c>
    </row>
    <row r="17" spans="2:44" ht="48.9" customHeight="1">
      <c r="F17" s="424"/>
      <c r="G17" s="120" t="s">
        <v>181</v>
      </c>
      <c r="H17" s="121">
        <v>3</v>
      </c>
      <c r="J17" s="120" t="str">
        <f>K12</f>
        <v>a. No</v>
      </c>
      <c r="K17" s="178" t="s">
        <v>182</v>
      </c>
      <c r="L17" s="121">
        <v>0</v>
      </c>
      <c r="M17" s="59"/>
      <c r="N17" s="416"/>
      <c r="O17" s="120" t="s">
        <v>183</v>
      </c>
      <c r="P17" s="121">
        <v>4</v>
      </c>
    </row>
    <row r="18" spans="2:44" ht="48.9" customHeight="1">
      <c r="B18" s="416" t="str">
        <f>'GPI '!C20</f>
        <v>Definición de objetivos</v>
      </c>
      <c r="C18" s="120" t="s">
        <v>124</v>
      </c>
      <c r="D18" s="121">
        <v>0</v>
      </c>
      <c r="F18" s="424"/>
      <c r="G18" s="120" t="s">
        <v>184</v>
      </c>
      <c r="H18" s="121">
        <v>4</v>
      </c>
      <c r="J18" s="59" t="str">
        <f>K13</f>
        <v>b. Sí se han sido usados pero no se cuenta con evidencia</v>
      </c>
      <c r="K18" s="178" t="s">
        <v>182</v>
      </c>
      <c r="L18" s="121">
        <v>0</v>
      </c>
      <c r="M18" s="59"/>
      <c r="N18" s="416"/>
      <c r="O18" s="120"/>
      <c r="P18" s="121"/>
    </row>
    <row r="19" spans="2:44" ht="48.9" customHeight="1">
      <c r="B19" s="416"/>
      <c r="C19" s="120" t="s">
        <v>185</v>
      </c>
      <c r="D19" s="121">
        <v>1</v>
      </c>
      <c r="J19" s="59" t="str">
        <f>K14</f>
        <v>c. Sí han sido utilizados</v>
      </c>
      <c r="K19" s="178" t="s">
        <v>186</v>
      </c>
      <c r="L19" s="121">
        <v>2</v>
      </c>
      <c r="N19" s="59"/>
      <c r="P19" s="59"/>
    </row>
    <row r="20" spans="2:44" ht="48.9" customHeight="1">
      <c r="B20" s="416"/>
      <c r="C20" s="120" t="s">
        <v>187</v>
      </c>
      <c r="D20" s="121">
        <v>2</v>
      </c>
      <c r="F20" s="59" t="str">
        <f>G14</f>
        <v>a. No</v>
      </c>
      <c r="G20" s="178" t="s">
        <v>182</v>
      </c>
      <c r="H20" s="116">
        <v>0</v>
      </c>
      <c r="J20" s="59" t="str">
        <f>K15</f>
        <v>d. Sí están siendo utilizados consistentemente</v>
      </c>
      <c r="K20" s="178" t="s">
        <v>188</v>
      </c>
      <c r="L20" s="121">
        <v>2</v>
      </c>
      <c r="N20" s="120" t="str">
        <f>O14</f>
        <v>a. No</v>
      </c>
      <c r="O20" s="178" t="s">
        <v>182</v>
      </c>
      <c r="P20" s="116">
        <v>0</v>
      </c>
    </row>
    <row r="21" spans="2:44" ht="48.9" customHeight="1">
      <c r="F21" s="59" t="str">
        <f>G15</f>
        <v>b. Ha cumplido con menos del 30%</v>
      </c>
      <c r="G21" s="178" t="s">
        <v>189</v>
      </c>
      <c r="H21" s="116">
        <v>0</v>
      </c>
      <c r="J21" s="120"/>
      <c r="K21" s="178"/>
      <c r="L21" s="186"/>
      <c r="N21" s="59" t="str">
        <f>O15</f>
        <v>b. Ha tenido éxito en apalancar menos del 20% de los recursos necesarios para el año operacional en curso de una fuente que no sea el donante principal.</v>
      </c>
      <c r="O21" s="178" t="s">
        <v>190</v>
      </c>
      <c r="P21" s="116">
        <v>0</v>
      </c>
    </row>
    <row r="22" spans="2:44" ht="78.900000000000006" customHeight="1">
      <c r="B22" s="416" t="str">
        <f>'GPI '!C21</f>
        <v>Definición de indicadores</v>
      </c>
      <c r="C22" s="120" t="s">
        <v>124</v>
      </c>
      <c r="D22" s="121">
        <v>0</v>
      </c>
      <c r="F22" s="59" t="str">
        <f>G16</f>
        <v>c. Ha cumplido con más del 30% y cuenta con evidencia</v>
      </c>
      <c r="G22" s="178" t="s">
        <v>191</v>
      </c>
      <c r="H22" s="186">
        <v>2</v>
      </c>
      <c r="N22" s="59" t="str">
        <f>O16</f>
        <v>c. Ha tenido éxito en apalancar al menos el 20% de los recursos necesarios para el año operacional en curso de una fuente que no sea el donante principal.</v>
      </c>
      <c r="O22" s="178" t="s">
        <v>190</v>
      </c>
      <c r="P22" s="186">
        <v>2</v>
      </c>
    </row>
    <row r="23" spans="2:44" ht="48.9" customHeight="1">
      <c r="B23" s="416"/>
      <c r="C23" s="120" t="s">
        <v>192</v>
      </c>
      <c r="D23" s="121">
        <v>1</v>
      </c>
      <c r="F23" s="122" t="str">
        <f>G17</f>
        <v>d. Ha cumplido con más del 60% y cuenta con evidencia</v>
      </c>
      <c r="G23" s="178" t="s">
        <v>193</v>
      </c>
      <c r="H23" s="123">
        <v>3</v>
      </c>
      <c r="N23" s="59" t="str">
        <f>O17</f>
        <v>d. Ninguna fuente de financiamiento representa más del 40% del total de los recursos de la organización del año de operaciones en curso</v>
      </c>
      <c r="O23" s="178" t="s">
        <v>190</v>
      </c>
      <c r="P23" s="116">
        <v>2</v>
      </c>
    </row>
    <row r="24" spans="2:44" ht="48.9" customHeight="1">
      <c r="B24" s="416"/>
      <c r="C24" s="120" t="s">
        <v>194</v>
      </c>
      <c r="D24" s="121">
        <v>2</v>
      </c>
      <c r="F24" s="122" t="str">
        <f>G18</f>
        <v>e. Ha cumplido con más del 90% y cuenta con evidencia</v>
      </c>
      <c r="G24" s="178" t="s">
        <v>195</v>
      </c>
      <c r="H24" s="123">
        <v>4</v>
      </c>
      <c r="N24" s="125">
        <f>O18</f>
        <v>0</v>
      </c>
    </row>
    <row r="25" spans="2:44" ht="48.9" customHeight="1">
      <c r="B25" s="186"/>
      <c r="C25" s="59"/>
      <c r="D25" s="126"/>
      <c r="G25" s="125"/>
      <c r="O25" s="120"/>
    </row>
    <row r="26" spans="2:44" ht="50.1" customHeight="1">
      <c r="B26" s="63"/>
      <c r="C26" s="63"/>
      <c r="D26" s="63"/>
      <c r="F26" s="414" t="str">
        <f>'GPI '!B62</f>
        <v>Tipos de evidencia</v>
      </c>
      <c r="G26" s="120" t="s">
        <v>124</v>
      </c>
      <c r="H26" s="121">
        <v>0</v>
      </c>
      <c r="J26" s="63"/>
      <c r="K26" s="63"/>
      <c r="L26" s="63"/>
      <c r="M26" s="64"/>
      <c r="N26" s="63"/>
      <c r="O26" s="63"/>
      <c r="P26" s="63"/>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row>
    <row r="27" spans="2:44" ht="50.1" customHeight="1">
      <c r="B27" s="63"/>
      <c r="C27" s="63"/>
      <c r="D27" s="63"/>
      <c r="F27" s="415"/>
      <c r="G27" s="120" t="s">
        <v>169</v>
      </c>
      <c r="H27" s="121">
        <v>2</v>
      </c>
      <c r="J27" s="59"/>
      <c r="K27" s="59"/>
      <c r="L27" s="59"/>
      <c r="M27" s="64"/>
      <c r="N27" s="63"/>
      <c r="O27" s="63"/>
      <c r="P27" s="63"/>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row>
    <row r="28" spans="2:44" ht="50.1" customHeight="1">
      <c r="B28" s="63"/>
      <c r="C28" s="63"/>
      <c r="D28" s="63"/>
      <c r="F28" s="59"/>
      <c r="G28" s="59"/>
      <c r="H28" s="59"/>
      <c r="J28" s="63"/>
      <c r="K28" s="63"/>
      <c r="L28" s="63"/>
      <c r="M28" s="64"/>
      <c r="N28" s="416" t="str">
        <f>'GPI '!B147</f>
        <v xml:space="preserve">¿La institución ha tenido éxito en apalancar recursos para apoyar los programas y servicios de al menos dos donantes, fundaciones, corporaciones y/o individuos? </v>
      </c>
      <c r="O28" s="120" t="s">
        <v>124</v>
      </c>
      <c r="P28" s="121">
        <v>0</v>
      </c>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row>
    <row r="29" spans="2:44" ht="50.1" customHeight="1">
      <c r="B29" s="63"/>
      <c r="C29" s="63"/>
      <c r="D29" s="63"/>
      <c r="F29" s="416" t="str">
        <f>'GPI '!B63</f>
        <v>¿La institución ha revisado la eficacia del costos de las operaciones y servicios del programa?</v>
      </c>
      <c r="G29" s="120" t="s">
        <v>124</v>
      </c>
      <c r="H29" s="121">
        <v>0</v>
      </c>
      <c r="J29" s="63"/>
      <c r="K29" s="63"/>
      <c r="L29" s="63"/>
      <c r="M29" s="64"/>
      <c r="N29" s="416"/>
      <c r="O29" s="120" t="s">
        <v>196</v>
      </c>
      <c r="P29" s="121">
        <v>0</v>
      </c>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2:44" ht="50.1" customHeight="1">
      <c r="B30" s="63"/>
      <c r="C30" s="63"/>
      <c r="D30" s="63"/>
      <c r="F30" s="416"/>
      <c r="G30" s="120" t="s">
        <v>169</v>
      </c>
      <c r="H30" s="121">
        <v>1</v>
      </c>
      <c r="J30" s="63"/>
      <c r="K30" s="63"/>
      <c r="L30" s="63"/>
      <c r="M30" s="64"/>
      <c r="N30" s="416"/>
      <c r="O30" s="120" t="s">
        <v>197</v>
      </c>
      <c r="P30" s="121">
        <v>1</v>
      </c>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2:44" ht="50.1" customHeight="1">
      <c r="B31" s="63"/>
      <c r="C31" s="63"/>
      <c r="D31" s="63"/>
      <c r="F31" s="416"/>
      <c r="G31" s="120"/>
      <c r="H31" s="121"/>
      <c r="J31" s="63"/>
      <c r="K31" s="63"/>
      <c r="L31" s="63"/>
      <c r="M31" s="64"/>
      <c r="N31" s="59"/>
      <c r="P31" s="5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row>
    <row r="32" spans="2:44" ht="50.1" customHeight="1">
      <c r="B32" s="63"/>
      <c r="C32" s="63"/>
      <c r="D32" s="63"/>
      <c r="F32" s="59"/>
      <c r="G32" s="59"/>
      <c r="H32" s="59"/>
      <c r="J32" s="63"/>
      <c r="K32" s="63"/>
      <c r="L32" s="63"/>
      <c r="M32" s="64"/>
      <c r="N32" s="414" t="str">
        <f>'GPI '!B148</f>
        <v>Tipos de evidencia</v>
      </c>
      <c r="O32" s="120" t="s">
        <v>124</v>
      </c>
      <c r="P32" s="121">
        <v>0</v>
      </c>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row>
    <row r="33" spans="2:44" ht="50.1" customHeight="1">
      <c r="B33" s="63"/>
      <c r="C33" s="63"/>
      <c r="D33" s="63"/>
      <c r="F33" s="59"/>
      <c r="G33" s="59"/>
      <c r="H33" s="59"/>
      <c r="J33" s="59"/>
      <c r="K33" s="59"/>
      <c r="L33" s="59"/>
      <c r="M33" s="64"/>
      <c r="N33" s="415"/>
      <c r="O33" s="120" t="s">
        <v>171</v>
      </c>
      <c r="P33" s="121">
        <v>2</v>
      </c>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row>
    <row r="34" spans="2:44" ht="48.9" customHeight="1">
      <c r="B34" s="416" t="str">
        <f>'GPI '!C22</f>
        <v>Herramientas de medición</v>
      </c>
      <c r="C34" s="120" t="s">
        <v>124</v>
      </c>
      <c r="D34" s="121">
        <v>0</v>
      </c>
      <c r="F34" s="59" t="str">
        <f>G29</f>
        <v>a. No</v>
      </c>
      <c r="G34" s="178" t="s">
        <v>182</v>
      </c>
      <c r="H34" s="116">
        <v>0</v>
      </c>
      <c r="J34" s="416" t="str">
        <f>'GPI '!B104</f>
        <v>¿Los miembros de las organizaciones de la sociedad civil y otros stakeholder están involucrados en la definición de la prestación de servicios y en los programas?</v>
      </c>
      <c r="K34" s="120" t="s">
        <v>124</v>
      </c>
      <c r="L34" s="121">
        <v>0</v>
      </c>
      <c r="N34" s="59"/>
      <c r="O34" s="59"/>
      <c r="P34" s="59"/>
      <c r="Q34" s="59"/>
    </row>
    <row r="35" spans="2:44" ht="48.9" customHeight="1">
      <c r="B35" s="416"/>
      <c r="C35" s="120" t="s">
        <v>169</v>
      </c>
      <c r="D35" s="121">
        <v>2</v>
      </c>
      <c r="F35" s="59" t="str">
        <f>G30</f>
        <v>b. Sí</v>
      </c>
      <c r="G35" s="178" t="s">
        <v>198</v>
      </c>
      <c r="H35" s="116">
        <v>3</v>
      </c>
      <c r="J35" s="416"/>
      <c r="K35" s="120" t="s">
        <v>199</v>
      </c>
      <c r="L35" s="121">
        <v>0</v>
      </c>
      <c r="N35" s="59" t="str">
        <f>O28</f>
        <v>a. No</v>
      </c>
      <c r="O35" s="178" t="s">
        <v>182</v>
      </c>
      <c r="P35" s="121">
        <v>0</v>
      </c>
      <c r="Q35" s="59"/>
    </row>
    <row r="36" spans="2:44" ht="48.9" customHeight="1">
      <c r="B36" s="416"/>
      <c r="C36" s="120"/>
      <c r="D36" s="121"/>
      <c r="F36" s="127"/>
      <c r="G36" s="120"/>
      <c r="H36" s="121"/>
      <c r="J36" s="416"/>
      <c r="K36" s="120" t="s">
        <v>197</v>
      </c>
      <c r="L36" s="121">
        <v>1</v>
      </c>
      <c r="N36" s="59" t="str">
        <f>O29</f>
        <v>b. Sí pero no se cuenta con evidencia</v>
      </c>
      <c r="O36" s="178" t="s">
        <v>182</v>
      </c>
      <c r="P36" s="121">
        <v>0</v>
      </c>
      <c r="Q36" s="59"/>
    </row>
    <row r="37" spans="2:44" ht="48.9" customHeight="1">
      <c r="C37" s="59"/>
      <c r="D37" s="126"/>
      <c r="F37" s="59"/>
      <c r="G37" s="59"/>
      <c r="H37" s="59"/>
      <c r="J37" s="59"/>
      <c r="K37" s="59"/>
      <c r="L37" s="59"/>
      <c r="N37" s="59" t="str">
        <f>O30</f>
        <v>c. Sí y cuenta con evidencia</v>
      </c>
      <c r="O37" s="178" t="s">
        <v>200</v>
      </c>
      <c r="P37" s="121">
        <v>1</v>
      </c>
    </row>
    <row r="38" spans="2:44" ht="48.9" customHeight="1">
      <c r="B38" s="414" t="str">
        <f>'GPI '!B23:E23</f>
        <v>¿La institución ha cumplido con los objetivos de outcome (resultados) para todos sus programas y servicios?</v>
      </c>
      <c r="C38" s="120" t="s">
        <v>130</v>
      </c>
      <c r="D38" s="121">
        <v>0</v>
      </c>
      <c r="F38" s="59" t="str">
        <f>G29</f>
        <v>a. No</v>
      </c>
      <c r="G38" s="178" t="s">
        <v>182</v>
      </c>
      <c r="H38" s="116">
        <v>0</v>
      </c>
      <c r="J38" s="120" t="str">
        <f>K34</f>
        <v>a. No</v>
      </c>
      <c r="K38" s="178" t="s">
        <v>182</v>
      </c>
      <c r="L38" s="121">
        <v>0</v>
      </c>
      <c r="N38" s="59"/>
      <c r="O38" s="59"/>
      <c r="P38" s="59"/>
    </row>
    <row r="39" spans="2:44" ht="48.9" customHeight="1">
      <c r="B39" s="415"/>
      <c r="C39" s="120" t="s">
        <v>201</v>
      </c>
      <c r="D39" s="121">
        <v>0</v>
      </c>
      <c r="F39" s="59" t="str">
        <f>G30</f>
        <v>b. Sí</v>
      </c>
      <c r="G39" s="120" t="s">
        <v>202</v>
      </c>
      <c r="H39" s="116">
        <v>4</v>
      </c>
      <c r="J39" s="59" t="str">
        <f>K35</f>
        <v>b. Sí pero no cuenta con evidencia</v>
      </c>
      <c r="K39" s="178" t="s">
        <v>182</v>
      </c>
      <c r="L39" s="121">
        <v>0</v>
      </c>
      <c r="N39" s="59"/>
      <c r="O39" s="59"/>
      <c r="P39" s="59"/>
    </row>
    <row r="40" spans="2:44" ht="48.9" customHeight="1">
      <c r="B40" s="415"/>
      <c r="C40" s="120" t="s">
        <v>203</v>
      </c>
      <c r="D40" s="121">
        <v>3</v>
      </c>
      <c r="F40" s="127"/>
      <c r="G40" s="120"/>
      <c r="H40" s="121"/>
      <c r="J40" s="59" t="str">
        <f>K36</f>
        <v>c. Sí y cuenta con evidencia</v>
      </c>
      <c r="K40" s="178" t="s">
        <v>204</v>
      </c>
      <c r="L40" s="121">
        <v>1</v>
      </c>
      <c r="N40" s="59"/>
      <c r="O40" s="59"/>
      <c r="P40" s="59"/>
    </row>
    <row r="41" spans="2:44" ht="48.9" customHeight="1">
      <c r="B41" s="421"/>
      <c r="C41" s="120" t="s">
        <v>205</v>
      </c>
      <c r="D41" s="121">
        <v>4</v>
      </c>
      <c r="F41" s="59"/>
      <c r="G41" s="59"/>
      <c r="H41" s="59"/>
      <c r="J41" s="59"/>
      <c r="K41" s="59"/>
      <c r="L41" s="59"/>
      <c r="N41" s="59"/>
      <c r="O41" s="59"/>
      <c r="P41" s="59"/>
    </row>
    <row r="42" spans="2:44" ht="48.9" customHeight="1">
      <c r="F42" s="416" t="str">
        <f>'GPI '!B66</f>
        <v>¿La institución cuenta con verificación de procesos internos que soporten los datos?</v>
      </c>
      <c r="G42" s="120" t="s">
        <v>124</v>
      </c>
      <c r="H42" s="121">
        <v>0</v>
      </c>
      <c r="J42" s="59"/>
      <c r="K42" s="59"/>
      <c r="L42" s="59"/>
      <c r="N42" s="59"/>
      <c r="O42" s="59"/>
      <c r="P42" s="59"/>
    </row>
    <row r="43" spans="2:44" ht="48.9" customHeight="1">
      <c r="B43" s="125" t="str">
        <f>C38</f>
        <v>a. No / Sí pero no cuenta con evidencia</v>
      </c>
      <c r="C43" s="178" t="s">
        <v>182</v>
      </c>
      <c r="D43" s="121">
        <v>0</v>
      </c>
      <c r="F43" s="416"/>
      <c r="G43" s="120" t="s">
        <v>206</v>
      </c>
      <c r="H43" s="121">
        <v>0</v>
      </c>
      <c r="J43" s="59"/>
      <c r="K43" s="59"/>
      <c r="L43" s="59"/>
      <c r="N43" s="59"/>
      <c r="O43" s="59"/>
      <c r="P43" s="59"/>
    </row>
    <row r="44" spans="2:44" ht="48.9" customHeight="1">
      <c r="B44" s="125" t="str">
        <f>C39</f>
        <v>b. Ha cumplido con menos del 50% de los objetivos de outcome (resultados)</v>
      </c>
      <c r="C44" s="178" t="s">
        <v>207</v>
      </c>
      <c r="D44" s="121">
        <v>0</v>
      </c>
      <c r="F44" s="416"/>
      <c r="G44" s="120" t="s">
        <v>208</v>
      </c>
      <c r="H44" s="121">
        <v>1</v>
      </c>
      <c r="J44" s="59"/>
      <c r="K44" s="59"/>
      <c r="L44" s="59"/>
      <c r="N44" s="59"/>
      <c r="O44" s="59"/>
      <c r="P44" s="59"/>
    </row>
    <row r="45" spans="2:44" ht="48.9" customHeight="1">
      <c r="B45" s="125" t="str">
        <f>C40</f>
        <v>c. Ha cumplido con más del 50% de los objetivos de outcome (resultados)</v>
      </c>
      <c r="C45" s="178" t="s">
        <v>209</v>
      </c>
      <c r="D45" s="121">
        <v>3</v>
      </c>
      <c r="F45" s="59"/>
      <c r="G45" s="59"/>
      <c r="H45" s="59"/>
      <c r="J45" s="59"/>
      <c r="K45" s="59"/>
      <c r="L45" s="59"/>
      <c r="N45" s="59"/>
      <c r="O45" s="59"/>
      <c r="P45" s="59"/>
    </row>
    <row r="46" spans="2:44" ht="50.1" customHeight="1">
      <c r="B46" s="125" t="str">
        <f>C41</f>
        <v>d. Ha cumplido con más del 75% de los objetivos de outcome (resultados)</v>
      </c>
      <c r="C46" s="59" t="s">
        <v>210</v>
      </c>
      <c r="D46" s="121">
        <v>4</v>
      </c>
      <c r="F46" s="122" t="str">
        <f>G42</f>
        <v>a. No</v>
      </c>
      <c r="G46" s="178" t="s">
        <v>182</v>
      </c>
      <c r="H46" s="121">
        <v>0</v>
      </c>
      <c r="J46" s="59"/>
      <c r="K46" s="59"/>
      <c r="L46" s="59"/>
      <c r="N46" s="59"/>
      <c r="O46" s="59"/>
      <c r="P46" s="59"/>
    </row>
    <row r="47" spans="2:44" ht="50.1" customHeight="1">
      <c r="F47" s="122" t="str">
        <f>G43</f>
        <v>b. Sí pero no existe evidencia</v>
      </c>
      <c r="G47" s="178" t="s">
        <v>182</v>
      </c>
      <c r="H47" s="121">
        <v>0</v>
      </c>
      <c r="J47" s="59"/>
      <c r="K47" s="59"/>
      <c r="L47" s="59"/>
      <c r="N47" s="59"/>
      <c r="O47" s="59"/>
      <c r="P47" s="59"/>
    </row>
    <row r="48" spans="2:44" ht="50.1" customHeight="1">
      <c r="F48" s="59" t="str">
        <f>G44</f>
        <v>c. Sí y existe evidencia</v>
      </c>
      <c r="G48" s="178" t="s">
        <v>211</v>
      </c>
      <c r="H48" s="121">
        <v>0</v>
      </c>
      <c r="J48" s="59"/>
      <c r="K48" s="59"/>
      <c r="L48" s="59"/>
      <c r="N48" s="59"/>
      <c r="O48" s="59"/>
      <c r="P48" s="59"/>
    </row>
    <row r="49" spans="2:16" ht="50.1" customHeight="1">
      <c r="J49" s="59"/>
      <c r="K49" s="59"/>
      <c r="L49" s="59"/>
      <c r="N49" s="59"/>
      <c r="O49" s="59"/>
      <c r="P49" s="59"/>
    </row>
    <row r="50" spans="2:16" ht="30.9" customHeight="1">
      <c r="F50" s="414" t="str">
        <f>'GPI '!B67</f>
        <v>Tipos de evidencia</v>
      </c>
      <c r="G50" s="120" t="s">
        <v>124</v>
      </c>
      <c r="H50" s="121">
        <v>0</v>
      </c>
      <c r="J50" s="419" t="str">
        <f>'GPI '!B92</f>
        <v>3. Pertinencia/Relevancia</v>
      </c>
      <c r="K50" s="419"/>
      <c r="L50" s="419"/>
      <c r="N50" s="419" t="str">
        <f>'GPI '!B133</f>
        <v>4. Sustentabilidad</v>
      </c>
      <c r="O50" s="419"/>
      <c r="P50" s="419"/>
    </row>
    <row r="51" spans="2:16" ht="30.9" customHeight="1">
      <c r="F51" s="415"/>
      <c r="G51" s="120" t="s">
        <v>169</v>
      </c>
      <c r="H51" s="121">
        <v>2</v>
      </c>
      <c r="J51" s="185"/>
      <c r="K51" s="185"/>
      <c r="L51" s="185"/>
      <c r="N51" s="185"/>
      <c r="O51" s="185"/>
      <c r="P51" s="185"/>
    </row>
    <row r="52" spans="2:16" ht="30.9" customHeight="1">
      <c r="F52" s="184"/>
      <c r="G52" s="120"/>
      <c r="H52" s="121"/>
      <c r="J52" s="420" t="str">
        <f>'GPI '!B113</f>
        <v>3.2 Aprendizaje</v>
      </c>
      <c r="K52" s="420"/>
      <c r="L52" s="420"/>
      <c r="N52" s="185"/>
      <c r="O52" s="185"/>
      <c r="P52" s="185"/>
    </row>
    <row r="53" spans="2:16" ht="30.9" customHeight="1">
      <c r="F53" s="414" t="str">
        <f>F50</f>
        <v>Tipos de evidencia</v>
      </c>
      <c r="G53" s="120" t="s">
        <v>124</v>
      </c>
      <c r="H53" s="121">
        <v>0</v>
      </c>
      <c r="J53" s="185"/>
      <c r="K53" s="185"/>
      <c r="L53" s="185"/>
      <c r="N53" s="185"/>
      <c r="O53" s="185"/>
      <c r="P53" s="185"/>
    </row>
    <row r="54" spans="2:16" ht="30.9" customHeight="1">
      <c r="B54" s="416" t="str">
        <f>'GPI '!B26:E26</f>
        <v>¿Se asegura la calidad de los datos de outcome (resultados)?</v>
      </c>
      <c r="C54" s="120" t="s">
        <v>124</v>
      </c>
      <c r="D54" s="121">
        <v>0</v>
      </c>
      <c r="F54" s="415"/>
      <c r="G54" s="120" t="s">
        <v>169</v>
      </c>
      <c r="H54" s="121">
        <v>3</v>
      </c>
      <c r="J54" s="185"/>
      <c r="K54" s="185"/>
      <c r="L54" s="185"/>
      <c r="N54" s="185"/>
      <c r="O54" s="185"/>
      <c r="P54" s="185"/>
    </row>
    <row r="55" spans="2:16" ht="30.9" customHeight="1">
      <c r="B55" s="416"/>
      <c r="C55" s="120" t="s">
        <v>212</v>
      </c>
      <c r="D55" s="121">
        <v>0</v>
      </c>
      <c r="F55" s="184"/>
      <c r="G55" s="120"/>
      <c r="H55" s="121"/>
      <c r="J55" s="185"/>
      <c r="K55" s="185"/>
      <c r="L55" s="185"/>
      <c r="N55" s="185"/>
      <c r="O55" s="185"/>
      <c r="P55" s="185"/>
    </row>
    <row r="56" spans="2:16" ht="30.9" customHeight="1">
      <c r="B56" s="416"/>
      <c r="C56" s="120" t="s">
        <v>213</v>
      </c>
      <c r="D56" s="121">
        <v>3</v>
      </c>
      <c r="F56" s="414" t="str">
        <f>F53</f>
        <v>Tipos de evidencia</v>
      </c>
      <c r="G56" s="120" t="s">
        <v>124</v>
      </c>
      <c r="H56" s="121">
        <v>0</v>
      </c>
      <c r="J56" s="414" t="str">
        <f>'GPI '!B116</f>
        <v>¿El gobierno ha institucionalizado un proceso para analizar éxitos y retos que surgen de sus programas y servicios?</v>
      </c>
      <c r="K56" s="120" t="s">
        <v>124</v>
      </c>
      <c r="L56" s="121">
        <v>0</v>
      </c>
      <c r="N56" s="185"/>
      <c r="O56" s="185"/>
      <c r="P56" s="185"/>
    </row>
    <row r="57" spans="2:16" ht="30.9" customHeight="1">
      <c r="B57" s="416"/>
      <c r="C57" s="120" t="s">
        <v>214</v>
      </c>
      <c r="D57" s="121">
        <v>4</v>
      </c>
      <c r="F57" s="415"/>
      <c r="G57" s="120" t="s">
        <v>169</v>
      </c>
      <c r="H57" s="121">
        <v>4</v>
      </c>
      <c r="J57" s="415"/>
      <c r="K57" s="120" t="s">
        <v>215</v>
      </c>
      <c r="L57" s="121">
        <v>0</v>
      </c>
      <c r="N57" s="185"/>
      <c r="O57" s="185"/>
      <c r="P57" s="185"/>
    </row>
    <row r="58" spans="2:16" ht="30.9" customHeight="1">
      <c r="C58" s="122" t="s">
        <v>216</v>
      </c>
      <c r="F58" s="184"/>
      <c r="G58" s="120"/>
      <c r="H58" s="121"/>
      <c r="J58" s="415"/>
      <c r="K58" s="120" t="s">
        <v>217</v>
      </c>
      <c r="L58" s="121">
        <v>1</v>
      </c>
      <c r="N58" s="185"/>
      <c r="O58" s="185"/>
      <c r="P58" s="185"/>
    </row>
    <row r="59" spans="2:16" ht="30.9" customHeight="1">
      <c r="B59" s="120" t="s">
        <v>124</v>
      </c>
      <c r="J59" s="415"/>
      <c r="K59" s="120" t="s">
        <v>218</v>
      </c>
      <c r="L59" s="121">
        <v>2</v>
      </c>
      <c r="N59" s="72"/>
      <c r="O59" s="72"/>
      <c r="P59" s="72"/>
    </row>
    <row r="60" spans="2:16" ht="30.9" customHeight="1">
      <c r="B60" s="120" t="s">
        <v>212</v>
      </c>
      <c r="C60" s="122" t="s">
        <v>219</v>
      </c>
      <c r="J60" s="415"/>
      <c r="K60" s="120" t="s">
        <v>220</v>
      </c>
      <c r="L60" s="121">
        <v>3</v>
      </c>
      <c r="N60" s="72"/>
      <c r="O60" s="72"/>
      <c r="P60" s="72"/>
    </row>
    <row r="61" spans="2:16" ht="30.9" customHeight="1">
      <c r="B61" s="120" t="s">
        <v>213</v>
      </c>
      <c r="C61" s="122" t="s">
        <v>219</v>
      </c>
      <c r="N61" s="420" t="str">
        <f>'GPI '!B156</f>
        <v>4.2 Administración ambiental</v>
      </c>
      <c r="O61" s="420"/>
      <c r="P61" s="420"/>
    </row>
    <row r="62" spans="2:16" ht="50.1" customHeight="1">
      <c r="B62" s="120" t="s">
        <v>214</v>
      </c>
      <c r="C62" s="122" t="s">
        <v>221</v>
      </c>
      <c r="F62" s="59"/>
      <c r="G62" s="59"/>
      <c r="H62" s="59"/>
      <c r="J62" s="120" t="str">
        <f>K56</f>
        <v>a. No</v>
      </c>
      <c r="K62" s="120" t="s">
        <v>182</v>
      </c>
      <c r="L62" s="121">
        <v>0</v>
      </c>
      <c r="N62" s="59"/>
      <c r="O62" s="59"/>
      <c r="P62" s="59"/>
    </row>
    <row r="63" spans="2:16" ht="50.1" customHeight="1">
      <c r="J63" s="120" t="str">
        <f>K57</f>
        <v>b. Está desarrollando un proceso para analizar éxitos y retos</v>
      </c>
      <c r="K63" s="120" t="s">
        <v>182</v>
      </c>
      <c r="L63" s="121">
        <v>0</v>
      </c>
    </row>
    <row r="64" spans="2:16" ht="50.1" customHeight="1">
      <c r="B64" s="422" t="str">
        <f>B2</f>
        <v>1. Efectividad</v>
      </c>
      <c r="C64" s="422"/>
      <c r="D64" s="422"/>
      <c r="F64" s="419" t="str">
        <f>'GPI '!B48</f>
        <v>2. Eficiencia</v>
      </c>
      <c r="G64" s="419"/>
      <c r="H64" s="419"/>
      <c r="J64" s="120" t="str">
        <f>K58</f>
        <v>c. La organización tiene un proceso escrito pero no se sigue / Sí se sigue pero no se cuenta con evidencia</v>
      </c>
      <c r="K64" s="120" t="s">
        <v>222</v>
      </c>
      <c r="L64" s="121">
        <v>1</v>
      </c>
      <c r="N64" s="414" t="str">
        <f>'GPI '!B159</f>
        <v>¿La institución entiende la importancia de evaluar el impacto ambiental de sus programas y servicios?</v>
      </c>
      <c r="O64" s="120" t="s">
        <v>124</v>
      </c>
      <c r="P64" s="121">
        <v>0</v>
      </c>
    </row>
    <row r="65" spans="2:16" ht="50.1" customHeight="1">
      <c r="B65" s="420" t="str">
        <f>'GPI '!B33</f>
        <v>1.2 Estándares</v>
      </c>
      <c r="C65" s="420"/>
      <c r="D65" s="420"/>
      <c r="F65" s="420" t="str">
        <f>'GPI '!B76</f>
        <v xml:space="preserve">2.2 Coordinación  </v>
      </c>
      <c r="G65" s="420"/>
      <c r="H65" s="420"/>
      <c r="J65" s="120" t="str">
        <f>K59</f>
        <v>d. La organización tiene un proceso escrito y se siguió en al menos una ocasión</v>
      </c>
      <c r="K65" s="120" t="s">
        <v>222</v>
      </c>
      <c r="L65" s="121">
        <v>1</v>
      </c>
      <c r="N65" s="415"/>
      <c r="O65" s="120" t="s">
        <v>223</v>
      </c>
      <c r="P65" s="121">
        <v>0</v>
      </c>
    </row>
    <row r="66" spans="2:16" ht="48.9" customHeight="1">
      <c r="B66" s="414" t="str">
        <f>'GPI '!B36:E36</f>
        <v>¿La institución cuenta con estándares internos que guíen sus programas y servicios?</v>
      </c>
      <c r="C66" s="120" t="s">
        <v>124</v>
      </c>
      <c r="D66" s="121">
        <v>0</v>
      </c>
      <c r="F66" s="416" t="str">
        <f>'GPI '!B52</f>
        <v>¿La institución tiene un plan de operaciones o plan de trabajo por escrito que describe como se llevarán a cabo los programas y servicios?</v>
      </c>
      <c r="G66" s="120" t="s">
        <v>124</v>
      </c>
      <c r="H66" s="121">
        <v>0</v>
      </c>
      <c r="J66" s="120" t="str">
        <f>K60</f>
        <v>e. Sí la organización ha institucionalizado un proceso (ha sido seguido en al menos tres ocasiones durante los últimos dos años)</v>
      </c>
      <c r="K66" s="120" t="s">
        <v>222</v>
      </c>
      <c r="L66" s="121">
        <v>1</v>
      </c>
      <c r="N66" s="415"/>
      <c r="O66" s="120" t="s">
        <v>224</v>
      </c>
      <c r="P66" s="121">
        <v>2</v>
      </c>
    </row>
    <row r="67" spans="2:16" ht="48.9" customHeight="1">
      <c r="B67" s="415"/>
      <c r="C67" s="120" t="s">
        <v>225</v>
      </c>
      <c r="D67" s="121">
        <v>0</v>
      </c>
      <c r="F67" s="416"/>
      <c r="G67" s="120" t="s">
        <v>287</v>
      </c>
      <c r="H67" s="121">
        <v>0</v>
      </c>
      <c r="N67" s="415"/>
      <c r="O67" s="120" t="s">
        <v>226</v>
      </c>
      <c r="P67" s="121">
        <v>3</v>
      </c>
    </row>
    <row r="68" spans="2:16" ht="48.9" customHeight="1">
      <c r="B68" s="415"/>
      <c r="C68" s="120" t="s">
        <v>227</v>
      </c>
      <c r="D68" s="121">
        <v>1</v>
      </c>
      <c r="F68" s="416"/>
      <c r="G68" s="120" t="s">
        <v>166</v>
      </c>
      <c r="H68" s="121">
        <v>1</v>
      </c>
      <c r="N68" s="421"/>
      <c r="O68" s="120" t="s">
        <v>228</v>
      </c>
      <c r="P68" s="121">
        <v>4</v>
      </c>
    </row>
    <row r="69" spans="2:16" ht="48.9" customHeight="1">
      <c r="B69" s="421"/>
      <c r="C69" s="120" t="s">
        <v>229</v>
      </c>
      <c r="D69" s="121">
        <v>1</v>
      </c>
      <c r="F69" s="59"/>
      <c r="G69" s="59"/>
      <c r="H69" s="59"/>
      <c r="J69" s="59"/>
      <c r="N69" s="59"/>
      <c r="O69" s="59"/>
      <c r="P69" s="59"/>
    </row>
    <row r="70" spans="2:16" ht="48.9" customHeight="1">
      <c r="F70" s="59"/>
      <c r="G70" s="59"/>
      <c r="H70" s="59"/>
      <c r="J70" s="120" t="str">
        <f>K56</f>
        <v>a. No</v>
      </c>
      <c r="K70" s="120" t="s">
        <v>182</v>
      </c>
      <c r="L70" s="121">
        <v>0</v>
      </c>
      <c r="N70" s="59" t="str">
        <f>O64</f>
        <v>a. No</v>
      </c>
      <c r="O70" s="178" t="s">
        <v>182</v>
      </c>
      <c r="P70" s="121">
        <v>0</v>
      </c>
    </row>
    <row r="71" spans="2:16" ht="48.9" customHeight="1">
      <c r="F71" s="59"/>
      <c r="G71" s="59"/>
      <c r="H71" s="59"/>
      <c r="J71" s="120" t="str">
        <f>K57</f>
        <v>b. Está desarrollando un proceso para analizar éxitos y retos</v>
      </c>
      <c r="K71" s="120" t="s">
        <v>182</v>
      </c>
      <c r="L71" s="121">
        <v>0</v>
      </c>
      <c r="N71" s="59" t="str">
        <f>O65</f>
        <v>b. Esta aprendiendo el valor de construir redes y/o está considerando alianzas potenciales / No cuenta con evidencia</v>
      </c>
      <c r="O71" s="178" t="s">
        <v>182</v>
      </c>
      <c r="P71" s="121">
        <v>0</v>
      </c>
    </row>
    <row r="72" spans="2:16" ht="48.9" customHeight="1">
      <c r="C72" s="59"/>
      <c r="F72" s="59"/>
      <c r="G72" s="59"/>
      <c r="H72" s="59"/>
      <c r="J72" s="120" t="str">
        <f>K58</f>
        <v>c. La organización tiene un proceso escrito pero no se sigue / Sí se sigue pero no se cuenta con evidencia</v>
      </c>
      <c r="K72" s="120" t="s">
        <v>182</v>
      </c>
      <c r="L72" s="121">
        <v>0</v>
      </c>
      <c r="N72" s="59" t="str">
        <f>O66</f>
        <v>c. Participa en redes locales reconocidas que son relevantes y cuenta con evidencia</v>
      </c>
      <c r="O72" s="59" t="s">
        <v>230</v>
      </c>
      <c r="P72" s="121">
        <v>2</v>
      </c>
    </row>
    <row r="73" spans="2:16" ht="48.9" customHeight="1">
      <c r="C73" s="128"/>
      <c r="F73" s="59"/>
      <c r="G73" s="59"/>
      <c r="H73" s="59"/>
      <c r="J73" s="120" t="str">
        <f>K59</f>
        <v>d. La organización tiene un proceso escrito y se siguió en al menos una ocasión</v>
      </c>
      <c r="K73" s="120" t="s">
        <v>231</v>
      </c>
      <c r="L73" s="121">
        <v>2</v>
      </c>
      <c r="N73" s="59" t="str">
        <f>O67</f>
        <v>d. Participa en redes nacionales o regionales que son relevantes y cuenta con evidencia</v>
      </c>
      <c r="O73" s="59" t="s">
        <v>232</v>
      </c>
      <c r="P73" s="121">
        <v>3</v>
      </c>
    </row>
    <row r="74" spans="2:16" ht="48.9" customHeight="1">
      <c r="B74" s="414" t="str">
        <f>'GPI '!B37:E37</f>
        <v>¿La institución implementa estándares nacionales e internacionales (o buenas practicas en el sector) relevantes que guíen sus programas y servicios?</v>
      </c>
      <c r="C74" s="120" t="s">
        <v>124</v>
      </c>
      <c r="D74" s="121">
        <v>0</v>
      </c>
      <c r="F74" s="59"/>
      <c r="G74" s="59"/>
      <c r="H74" s="59"/>
      <c r="J74" s="120" t="str">
        <f>K60</f>
        <v>e. Sí la organización ha institucionalizado un proceso (ha sido seguido en al menos tres ocasiones durante los últimos dos años)</v>
      </c>
      <c r="K74" s="120" t="s">
        <v>233</v>
      </c>
      <c r="L74" s="121">
        <v>3</v>
      </c>
      <c r="N74" s="59" t="str">
        <f>O68</f>
        <v>e. Se identifica como líder en redes nacionales o regionales reconocidas y cuenta con evidencia</v>
      </c>
      <c r="O74" s="59" t="s">
        <v>232</v>
      </c>
      <c r="P74" s="121">
        <v>4</v>
      </c>
    </row>
    <row r="75" spans="2:16" ht="48.9" customHeight="1">
      <c r="B75" s="415"/>
      <c r="C75" s="129" t="s">
        <v>234</v>
      </c>
      <c r="D75" s="121">
        <v>2</v>
      </c>
      <c r="F75" s="59"/>
      <c r="G75" s="59"/>
      <c r="H75" s="59"/>
      <c r="J75" s="59"/>
      <c r="K75" s="59"/>
      <c r="L75" s="59"/>
      <c r="N75" s="59"/>
      <c r="O75" s="59"/>
      <c r="P75" s="59"/>
    </row>
    <row r="76" spans="2:16" ht="48.9" customHeight="1">
      <c r="B76" s="415"/>
      <c r="C76" s="129" t="s">
        <v>235</v>
      </c>
      <c r="D76" s="121">
        <v>3</v>
      </c>
      <c r="F76" s="59"/>
      <c r="G76" s="59"/>
      <c r="H76" s="59"/>
      <c r="J76" s="416" t="str">
        <f>'GPI '!B117</f>
        <v>Tipos de evidencia</v>
      </c>
      <c r="K76" s="120" t="s">
        <v>124</v>
      </c>
      <c r="L76" s="121">
        <v>0</v>
      </c>
      <c r="N76" s="59" t="str">
        <f>O64</f>
        <v>a. No</v>
      </c>
      <c r="O76" s="178" t="s">
        <v>182</v>
      </c>
      <c r="P76" s="121">
        <v>0</v>
      </c>
    </row>
    <row r="77" spans="2:16" ht="48.9" customHeight="1">
      <c r="B77" s="421"/>
      <c r="C77" s="120" t="s">
        <v>236</v>
      </c>
      <c r="D77" s="121">
        <v>4</v>
      </c>
      <c r="F77" s="59"/>
      <c r="G77" s="59"/>
      <c r="H77" s="59"/>
      <c r="J77" s="416"/>
      <c r="K77" s="120" t="s">
        <v>169</v>
      </c>
      <c r="L77" s="121">
        <v>2</v>
      </c>
      <c r="N77" s="59" t="str">
        <f>O65</f>
        <v>b. Esta aprendiendo el valor de construir redes y/o está considerando alianzas potenciales / No cuenta con evidencia</v>
      </c>
      <c r="O77" s="178" t="s">
        <v>182</v>
      </c>
      <c r="P77" s="121">
        <v>0</v>
      </c>
    </row>
    <row r="78" spans="2:16" ht="48.9" customHeight="1">
      <c r="C78" s="59"/>
      <c r="F78" s="59"/>
      <c r="G78" s="59"/>
      <c r="H78" s="59"/>
      <c r="J78" s="59"/>
      <c r="K78" s="59"/>
      <c r="L78" s="59"/>
      <c r="N78" s="59" t="str">
        <f>O66</f>
        <v>c. Participa en redes locales reconocidas que son relevantes y cuenta con evidencia</v>
      </c>
      <c r="O78" s="59" t="s">
        <v>237</v>
      </c>
      <c r="P78" s="121">
        <v>2</v>
      </c>
    </row>
    <row r="79" spans="2:16" ht="48.9" customHeight="1">
      <c r="B79" s="130" t="str">
        <f>C74</f>
        <v>a. No</v>
      </c>
      <c r="C79" s="131" t="s">
        <v>182</v>
      </c>
      <c r="D79" s="132">
        <v>0</v>
      </c>
      <c r="F79" s="59"/>
      <c r="G79" s="59"/>
      <c r="H79" s="59"/>
      <c r="J79" s="59"/>
      <c r="K79" s="59"/>
      <c r="L79" s="59"/>
      <c r="N79" s="59" t="str">
        <f>O67</f>
        <v>d. Participa en redes nacionales o regionales que son relevantes y cuenta con evidencia</v>
      </c>
      <c r="O79" s="59" t="s">
        <v>238</v>
      </c>
      <c r="P79" s="121">
        <v>3</v>
      </c>
    </row>
    <row r="80" spans="2:16" ht="60.9" customHeight="1">
      <c r="B80" s="131" t="str">
        <f>C75</f>
        <v>b. La organización está tomando pasos claros hacia el cumplimiento de estándares</v>
      </c>
      <c r="C80" s="133" t="s">
        <v>239</v>
      </c>
      <c r="D80" s="132">
        <v>2</v>
      </c>
      <c r="F80" s="416" t="str">
        <f>'GPI '!B80</f>
        <v>¿La institución ha forjado relaciones de confianza con organizaciones de la sociedad civil, sector privado y/o otras organizciones de gobierno y actores internacionales?</v>
      </c>
      <c r="G80" s="120" t="s">
        <v>124</v>
      </c>
      <c r="H80" s="121">
        <v>0</v>
      </c>
      <c r="J80" s="414" t="str">
        <f>'GPI '!B120</f>
        <v>¿La institución hace cambios como resultado del análisis de los éxitos y retos que surgen de sus programas y servicios?</v>
      </c>
      <c r="K80" s="120" t="s">
        <v>124</v>
      </c>
      <c r="L80" s="121">
        <v>0</v>
      </c>
      <c r="N80" s="59" t="str">
        <f>O68</f>
        <v>e. Se identifica como líder en redes nacionales o regionales reconocidas y cuenta con evidencia</v>
      </c>
      <c r="O80" s="59" t="s">
        <v>240</v>
      </c>
      <c r="P80" s="121">
        <v>4</v>
      </c>
    </row>
    <row r="81" spans="2:16" ht="60.9" customHeight="1">
      <c r="B81" s="131" t="str">
        <f>C76</f>
        <v>c. La organización se esfuerza constantemente y ha logrado implementar estándares</v>
      </c>
      <c r="C81" s="133" t="s">
        <v>241</v>
      </c>
      <c r="D81" s="132">
        <v>3</v>
      </c>
      <c r="F81" s="416"/>
      <c r="G81" s="120" t="s">
        <v>287</v>
      </c>
      <c r="H81" s="121">
        <v>1</v>
      </c>
      <c r="J81" s="415"/>
      <c r="K81" s="120" t="s">
        <v>242</v>
      </c>
      <c r="L81" s="121">
        <v>0</v>
      </c>
    </row>
    <row r="82" spans="2:16" ht="89.1" customHeight="1">
      <c r="B82" s="131" t="str">
        <f>C77</f>
        <v>d. La organización consistentemente alcanza estándares existentes</v>
      </c>
      <c r="C82" s="133" t="s">
        <v>243</v>
      </c>
      <c r="D82" s="134">
        <v>4</v>
      </c>
      <c r="F82" s="416"/>
      <c r="G82" s="120" t="s">
        <v>166</v>
      </c>
      <c r="H82" s="121">
        <v>2</v>
      </c>
      <c r="J82" s="415"/>
      <c r="K82" s="120" t="s">
        <v>244</v>
      </c>
      <c r="L82" s="121">
        <v>0</v>
      </c>
    </row>
    <row r="83" spans="2:16" ht="68.099999999999994" customHeight="1">
      <c r="C83" s="125"/>
      <c r="F83" s="59"/>
      <c r="G83" s="59"/>
      <c r="H83" s="59"/>
      <c r="J83" s="421"/>
      <c r="K83" s="120" t="s">
        <v>245</v>
      </c>
      <c r="L83" s="121">
        <v>1</v>
      </c>
    </row>
    <row r="84" spans="2:16" ht="48.9" customHeight="1">
      <c r="B84" s="130" t="str">
        <f>C74</f>
        <v>a. No</v>
      </c>
      <c r="C84" s="131" t="s">
        <v>182</v>
      </c>
      <c r="D84" s="132">
        <v>0</v>
      </c>
      <c r="N84" s="416" t="str">
        <f>'GPI '!B160</f>
        <v>¿La institución cuenta con un plan de gestión para abordar el impacto negativo?</v>
      </c>
      <c r="O84" s="120" t="s">
        <v>124</v>
      </c>
      <c r="P84" s="121">
        <v>0</v>
      </c>
    </row>
    <row r="85" spans="2:16" ht="63.9" customHeight="1">
      <c r="B85" s="131" t="str">
        <f>C75</f>
        <v>b. La organización está tomando pasos claros hacia el cumplimiento de estándares</v>
      </c>
      <c r="C85" s="133" t="s">
        <v>246</v>
      </c>
      <c r="D85" s="132">
        <v>2</v>
      </c>
      <c r="J85" s="59" t="str">
        <f>K80</f>
        <v>a. No</v>
      </c>
      <c r="K85" s="59" t="s">
        <v>182</v>
      </c>
      <c r="L85" s="121">
        <v>0</v>
      </c>
      <c r="N85" s="416"/>
      <c r="O85" s="120" t="s">
        <v>247</v>
      </c>
      <c r="P85" s="121">
        <v>2</v>
      </c>
    </row>
    <row r="86" spans="2:16" ht="63" customHeight="1">
      <c r="B86" s="131" t="str">
        <f>C76</f>
        <v>c. La organización se esfuerza constantemente y ha logrado implementar estándares</v>
      </c>
      <c r="C86" s="133" t="s">
        <v>248</v>
      </c>
      <c r="D86" s="132">
        <v>3</v>
      </c>
      <c r="F86" s="417" t="e">
        <f>'GPI '!#REF!</f>
        <v>#REF!</v>
      </c>
      <c r="G86" s="135" t="s">
        <v>124</v>
      </c>
      <c r="H86" s="136">
        <v>0</v>
      </c>
      <c r="J86" s="59" t="str">
        <f>K81</f>
        <v>b. En algunas ocasiones</v>
      </c>
      <c r="K86" s="59" t="s">
        <v>182</v>
      </c>
      <c r="L86" s="121">
        <v>0</v>
      </c>
      <c r="N86" s="416"/>
      <c r="O86" s="120" t="s">
        <v>249</v>
      </c>
      <c r="P86" s="121">
        <v>3</v>
      </c>
    </row>
    <row r="87" spans="2:16" ht="48.9" customHeight="1">
      <c r="B87" s="131" t="str">
        <f>C77</f>
        <v>d. La organización consistentemente alcanza estándares existentes</v>
      </c>
      <c r="C87" s="133" t="s">
        <v>250</v>
      </c>
      <c r="D87" s="134">
        <v>4</v>
      </c>
      <c r="F87" s="418"/>
      <c r="G87" s="137" t="s">
        <v>171</v>
      </c>
      <c r="H87" s="138">
        <v>2</v>
      </c>
      <c r="J87" s="59" t="str">
        <f>K82</f>
        <v>c. Ha efectuado cambios como resultado del análisis pero no se cuenta con evidencia</v>
      </c>
      <c r="K87" s="59" t="s">
        <v>182</v>
      </c>
      <c r="L87" s="121">
        <v>0</v>
      </c>
      <c r="N87" s="416"/>
      <c r="O87" s="120" t="s">
        <v>251</v>
      </c>
      <c r="P87" s="121">
        <v>4</v>
      </c>
    </row>
    <row r="88" spans="2:16" ht="48.9" customHeight="1">
      <c r="C88" s="125"/>
      <c r="F88" s="59"/>
      <c r="G88" s="59"/>
      <c r="H88" s="59"/>
      <c r="J88" s="125" t="str">
        <f>K83</f>
        <v>d. Consistentemente hace cambios como resultado del análisis y cuenta con evidencia</v>
      </c>
      <c r="K88" s="125" t="s">
        <v>252</v>
      </c>
      <c r="L88" s="121">
        <v>1</v>
      </c>
      <c r="N88" s="63"/>
      <c r="O88" s="63"/>
      <c r="P88" s="63"/>
    </row>
    <row r="89" spans="2:16" ht="48.9" customHeight="1">
      <c r="B89" s="414" t="str">
        <f>'GPI '!B38</f>
        <v>Tipos de evidencia</v>
      </c>
      <c r="C89" s="120" t="s">
        <v>124</v>
      </c>
      <c r="D89" s="121">
        <v>0</v>
      </c>
      <c r="F89" s="59"/>
      <c r="G89" s="59"/>
      <c r="H89" s="59"/>
      <c r="M89" s="59"/>
      <c r="N89" s="71" t="str">
        <f>O84</f>
        <v>a. No</v>
      </c>
      <c r="O89" s="178" t="s">
        <v>182</v>
      </c>
      <c r="P89" s="121">
        <v>0</v>
      </c>
    </row>
    <row r="90" spans="2:16" ht="48.9" customHeight="1">
      <c r="B90" s="415"/>
      <c r="C90" s="120" t="s">
        <v>169</v>
      </c>
      <c r="D90" s="121">
        <v>2</v>
      </c>
      <c r="F90" s="59"/>
      <c r="G90" s="59"/>
      <c r="H90" s="59"/>
      <c r="M90" s="59"/>
      <c r="N90" s="71" t="str">
        <f>O85</f>
        <v>b. Con al menos otra organización de la sociedad civil</v>
      </c>
      <c r="O90" s="120" t="s">
        <v>253</v>
      </c>
      <c r="P90" s="121">
        <v>2</v>
      </c>
    </row>
    <row r="91" spans="2:16" ht="48.9" customHeight="1">
      <c r="F91" s="59"/>
      <c r="G91" s="59"/>
      <c r="H91" s="59"/>
      <c r="N91" s="71" t="str">
        <f>O86</f>
        <v>c. Con otras OSC y entidades relevantes de gobierno</v>
      </c>
      <c r="O91" s="120" t="s">
        <v>254</v>
      </c>
      <c r="P91" s="121">
        <v>3</v>
      </c>
    </row>
    <row r="92" spans="2:16" ht="48.9" customHeight="1">
      <c r="B92" s="414" t="str">
        <f>B89</f>
        <v>Tipos de evidencia</v>
      </c>
      <c r="C92" s="120" t="s">
        <v>124</v>
      </c>
      <c r="D92" s="121">
        <v>0</v>
      </c>
      <c r="F92" s="416" t="str">
        <f>'GPI '!B81</f>
        <v>¿La institución recolecta información para monitorear los acuerdos a los que llega con las redes locales con las que colabora?</v>
      </c>
      <c r="G92" s="135" t="s">
        <v>124</v>
      </c>
      <c r="H92" s="136">
        <v>0</v>
      </c>
      <c r="N92" s="71" t="str">
        <f>O87</f>
        <v>d. Con otras OSC, entidades relevantes de gobierno y el sector privado</v>
      </c>
      <c r="O92" s="120" t="s">
        <v>255</v>
      </c>
      <c r="P92" s="121">
        <v>4</v>
      </c>
    </row>
    <row r="93" spans="2:16" ht="48.9" customHeight="1">
      <c r="B93" s="415"/>
      <c r="C93" s="120" t="s">
        <v>169</v>
      </c>
      <c r="D93" s="121">
        <v>3</v>
      </c>
      <c r="F93" s="416"/>
      <c r="G93" s="137" t="s">
        <v>171</v>
      </c>
      <c r="H93" s="138">
        <v>1</v>
      </c>
      <c r="N93" s="63"/>
      <c r="O93" s="63"/>
      <c r="P93" s="63"/>
    </row>
    <row r="94" spans="2:16" ht="48.9" customHeight="1">
      <c r="F94" s="416"/>
      <c r="G94" s="59"/>
      <c r="H94" s="59"/>
      <c r="N94" s="63"/>
      <c r="O94" s="63"/>
      <c r="P94" s="63"/>
    </row>
    <row r="95" spans="2:16" ht="48.9" customHeight="1">
      <c r="B95" s="414" t="str">
        <f>B92</f>
        <v>Tipos de evidencia</v>
      </c>
      <c r="C95" s="120" t="s">
        <v>124</v>
      </c>
      <c r="D95" s="121">
        <v>0</v>
      </c>
      <c r="F95" s="59"/>
      <c r="G95" s="59"/>
      <c r="H95" s="59"/>
      <c r="J95" s="425" t="str">
        <f>'GPI '!B123</f>
        <v>¿La institución usa su análisis para influenciar el cambios en los programas y servicios de otros (sean organizaciones, instituciones, etc.) al nivel nacional y/o internacional?</v>
      </c>
      <c r="K95" s="139" t="s">
        <v>124</v>
      </c>
      <c r="L95" s="140">
        <v>0</v>
      </c>
      <c r="N95" s="71" t="str">
        <f>O84</f>
        <v>a. No</v>
      </c>
      <c r="O95" s="178" t="s">
        <v>182</v>
      </c>
      <c r="P95" s="121">
        <v>0</v>
      </c>
    </row>
    <row r="96" spans="2:16" ht="48.9" customHeight="1">
      <c r="B96" s="415"/>
      <c r="C96" s="120" t="s">
        <v>169</v>
      </c>
      <c r="D96" s="121">
        <v>4</v>
      </c>
      <c r="F96" s="416" t="str">
        <f>'GPI '!B82</f>
        <v>¿La institución ha alcanzado sus metas relacionadas a los compromisos establecidos con las redes locales?</v>
      </c>
      <c r="G96" s="120" t="s">
        <v>124</v>
      </c>
      <c r="H96" s="121">
        <v>0</v>
      </c>
      <c r="J96" s="425"/>
      <c r="K96" s="141" t="s">
        <v>199</v>
      </c>
      <c r="L96" s="140">
        <v>0</v>
      </c>
      <c r="M96" s="122"/>
      <c r="N96" s="71" t="str">
        <f>O85</f>
        <v>b. Con al menos otra organización de la sociedad civil</v>
      </c>
      <c r="O96" s="120" t="s">
        <v>256</v>
      </c>
      <c r="P96" s="121">
        <v>2</v>
      </c>
    </row>
    <row r="97" spans="2:16" ht="48.9" customHeight="1">
      <c r="B97" s="414"/>
      <c r="C97" s="120"/>
      <c r="D97" s="121"/>
      <c r="F97" s="416"/>
      <c r="G97" s="120" t="s">
        <v>257</v>
      </c>
      <c r="H97" s="121">
        <v>0</v>
      </c>
      <c r="J97" s="425"/>
      <c r="K97" s="141" t="s">
        <v>258</v>
      </c>
      <c r="L97" s="140">
        <v>1</v>
      </c>
      <c r="M97" s="122"/>
      <c r="N97" s="71" t="str">
        <f>O86</f>
        <v>c. Con otras OSC y entidades relevantes de gobierno</v>
      </c>
      <c r="O97" s="120" t="s">
        <v>259</v>
      </c>
      <c r="P97" s="121">
        <v>3</v>
      </c>
    </row>
    <row r="98" spans="2:16" ht="48.9" customHeight="1">
      <c r="B98" s="415"/>
      <c r="C98" s="120"/>
      <c r="D98" s="121"/>
      <c r="F98" s="416"/>
      <c r="G98" s="120" t="s">
        <v>260</v>
      </c>
      <c r="H98" s="121">
        <v>2</v>
      </c>
      <c r="M98" s="122"/>
      <c r="N98" s="71" t="str">
        <f>O87</f>
        <v>d. Con otras OSC, entidades relevantes de gobierno y el sector privado</v>
      </c>
      <c r="O98" s="120" t="s">
        <v>261</v>
      </c>
      <c r="P98" s="121">
        <v>4</v>
      </c>
    </row>
    <row r="99" spans="2:16" ht="48.9" customHeight="1">
      <c r="B99" s="421"/>
      <c r="C99" s="120"/>
      <c r="D99" s="121"/>
      <c r="F99" s="59"/>
      <c r="G99" s="59" t="s">
        <v>262</v>
      </c>
      <c r="H99" s="121">
        <v>3</v>
      </c>
      <c r="J99" s="59" t="str">
        <f>K95</f>
        <v>a. No</v>
      </c>
      <c r="K99" s="59" t="s">
        <v>182</v>
      </c>
      <c r="L99" s="121">
        <v>0</v>
      </c>
      <c r="M99" s="122"/>
      <c r="N99" s="63"/>
      <c r="O99" s="63"/>
      <c r="P99" s="63"/>
    </row>
    <row r="100" spans="2:16" ht="48.9" customHeight="1">
      <c r="B100" s="414" t="str">
        <f>'GPI '!B40:E40</f>
        <v>¿La institución está involucrada en establecer nuevos estándares nacionales/ internacionales (o buenas practicas en el sector) que guíen sus programas y servicios?</v>
      </c>
      <c r="C100" s="120" t="s">
        <v>124</v>
      </c>
      <c r="D100" s="121">
        <v>0</v>
      </c>
      <c r="F100" s="59" t="str">
        <f>G96</f>
        <v>a. No</v>
      </c>
      <c r="G100" s="178" t="s">
        <v>182</v>
      </c>
      <c r="H100" s="121">
        <v>0</v>
      </c>
      <c r="J100" s="59" t="str">
        <f>K96</f>
        <v>b. Sí pero no cuenta con evidencia</v>
      </c>
      <c r="K100" s="59" t="s">
        <v>182</v>
      </c>
      <c r="L100" s="121">
        <v>0</v>
      </c>
      <c r="M100" s="122"/>
      <c r="N100" s="63"/>
      <c r="O100" s="63"/>
      <c r="P100" s="63"/>
    </row>
    <row r="101" spans="2:16" ht="48.9" customHeight="1">
      <c r="B101" s="415"/>
      <c r="C101" s="120" t="s">
        <v>196</v>
      </c>
      <c r="D101" s="121">
        <v>0</v>
      </c>
      <c r="F101" s="125" t="str">
        <f>G97</f>
        <v>b.  Ha alcanzado menos del 30% de sus metas a nivel output</v>
      </c>
      <c r="G101" s="125" t="s">
        <v>263</v>
      </c>
      <c r="J101" s="125" t="str">
        <f>K97</f>
        <v>c. Sí y cuenta con evidencia de al menos tres esfuerzos separados dentro de los dos últimos años para influenciar a otros a través</v>
      </c>
      <c r="K101" s="125" t="s">
        <v>264</v>
      </c>
      <c r="L101" s="121">
        <v>1</v>
      </c>
      <c r="N101" s="63"/>
      <c r="O101" s="63"/>
      <c r="P101" s="63"/>
    </row>
    <row r="102" spans="2:16" ht="48.9" customHeight="1">
      <c r="B102" s="421"/>
      <c r="C102" s="120" t="s">
        <v>265</v>
      </c>
      <c r="D102" s="121">
        <v>4</v>
      </c>
      <c r="F102" s="125" t="str">
        <f>G98</f>
        <v>c.  Ha alcanzado al menos 30% de sus metas a nivel output</v>
      </c>
      <c r="G102" s="125" t="s">
        <v>266</v>
      </c>
      <c r="J102" s="125"/>
      <c r="K102" s="125"/>
      <c r="L102" s="121"/>
      <c r="N102" s="63"/>
      <c r="O102" s="63"/>
      <c r="P102" s="63"/>
    </row>
    <row r="103" spans="2:16" ht="66.900000000000006" customHeight="1">
      <c r="B103" s="125"/>
      <c r="C103" s="125" t="s">
        <v>267</v>
      </c>
      <c r="F103" s="125" t="str">
        <f>G99</f>
        <v>d. Ha alcanzado al menos 80% de sus metas a nivel output</v>
      </c>
      <c r="G103" s="125" t="s">
        <v>268</v>
      </c>
      <c r="J103" s="59"/>
      <c r="K103" s="59"/>
      <c r="L103" s="59"/>
      <c r="M103" s="122"/>
      <c r="N103" s="63"/>
      <c r="O103" s="63"/>
      <c r="P103" s="63"/>
    </row>
    <row r="104" spans="2:16" ht="48.9" customHeight="1">
      <c r="G104" s="142"/>
      <c r="L104" s="122"/>
      <c r="M104" s="122"/>
      <c r="N104" s="63"/>
      <c r="O104" s="63"/>
      <c r="P104" s="63"/>
    </row>
    <row r="105" spans="2:16" ht="48.9" customHeight="1">
      <c r="C105" s="59"/>
      <c r="L105" s="122"/>
      <c r="M105" s="122"/>
      <c r="N105" s="63"/>
      <c r="O105" s="63"/>
      <c r="P105" s="63"/>
    </row>
    <row r="106" spans="2:16" ht="48.9" customHeight="1">
      <c r="F106" s="414" t="str">
        <f>'GPI '!B83</f>
        <v>Tipos de evidencia</v>
      </c>
      <c r="G106" s="120" t="s">
        <v>124</v>
      </c>
      <c r="H106" s="121">
        <v>0</v>
      </c>
      <c r="L106" s="122"/>
      <c r="M106" s="122"/>
      <c r="N106" s="63"/>
      <c r="O106" s="63"/>
      <c r="P106" s="63"/>
    </row>
    <row r="107" spans="2:16" ht="48.9" customHeight="1">
      <c r="F107" s="415"/>
      <c r="G107" s="120" t="s">
        <v>169</v>
      </c>
      <c r="H107" s="121">
        <v>2</v>
      </c>
      <c r="L107" s="122"/>
      <c r="M107" s="122"/>
      <c r="N107" s="63"/>
      <c r="O107" s="63"/>
      <c r="P107" s="63"/>
    </row>
    <row r="108" spans="2:16" ht="48.9" customHeight="1">
      <c r="F108" s="127"/>
      <c r="G108" s="120"/>
      <c r="H108" s="121"/>
      <c r="L108" s="122"/>
      <c r="M108" s="122"/>
      <c r="N108" s="63"/>
      <c r="O108" s="63"/>
      <c r="P108" s="63"/>
    </row>
    <row r="109" spans="2:16" ht="48.9" customHeight="1">
      <c r="L109" s="122"/>
      <c r="M109" s="122"/>
      <c r="N109" s="63"/>
      <c r="O109" s="63"/>
      <c r="P109" s="63"/>
    </row>
    <row r="110" spans="2:16" ht="48.9" customHeight="1">
      <c r="F110" s="416" t="str">
        <f>'GPI '!B85</f>
        <v>¿La institución ha formado alguna sociedad con actores nacionales e internacionales que incluyen metas definidas?</v>
      </c>
      <c r="G110" s="120" t="s">
        <v>124</v>
      </c>
      <c r="H110" s="121">
        <v>0</v>
      </c>
      <c r="L110" s="122"/>
      <c r="M110" s="122"/>
      <c r="N110" s="63"/>
      <c r="O110" s="63"/>
      <c r="P110" s="63"/>
    </row>
    <row r="111" spans="2:16" ht="62.1" customHeight="1">
      <c r="F111" s="416"/>
      <c r="G111" s="120" t="s">
        <v>212</v>
      </c>
      <c r="H111" s="121">
        <v>0</v>
      </c>
      <c r="L111" s="122"/>
      <c r="M111" s="122"/>
      <c r="N111" s="63"/>
      <c r="O111" s="63"/>
      <c r="P111" s="63"/>
    </row>
    <row r="112" spans="2:16" ht="62.1" customHeight="1">
      <c r="F112" s="416"/>
      <c r="G112" s="120" t="s">
        <v>213</v>
      </c>
      <c r="H112" s="121">
        <v>1</v>
      </c>
      <c r="L112" s="122"/>
      <c r="M112" s="122"/>
      <c r="N112" s="63"/>
      <c r="O112" s="63"/>
      <c r="P112" s="63"/>
    </row>
    <row r="113" spans="6:16" ht="62.1" customHeight="1">
      <c r="G113" s="63"/>
      <c r="L113" s="122"/>
      <c r="M113" s="122"/>
      <c r="N113" s="63"/>
      <c r="O113" s="63"/>
      <c r="P113" s="63"/>
    </row>
    <row r="114" spans="6:16">
      <c r="F114" s="59"/>
      <c r="G114" s="59"/>
      <c r="H114" s="59"/>
      <c r="L114" s="122"/>
      <c r="M114" s="122"/>
      <c r="N114" s="63"/>
      <c r="O114" s="63"/>
      <c r="P114" s="63"/>
    </row>
    <row r="115" spans="6:16" ht="36" customHeight="1">
      <c r="F115" s="120" t="s">
        <v>124</v>
      </c>
      <c r="G115" s="63">
        <v>0</v>
      </c>
      <c r="H115" s="63"/>
      <c r="L115" s="122"/>
      <c r="M115" s="122"/>
      <c r="N115" s="63"/>
      <c r="O115" s="63"/>
      <c r="P115" s="63"/>
    </row>
    <row r="116" spans="6:16" ht="36" customHeight="1">
      <c r="F116" s="120" t="s">
        <v>212</v>
      </c>
      <c r="G116" s="122" t="s">
        <v>269</v>
      </c>
      <c r="H116" s="63"/>
      <c r="L116" s="122"/>
      <c r="M116" s="122"/>
      <c r="N116" s="63"/>
      <c r="O116" s="63"/>
      <c r="P116" s="63"/>
    </row>
    <row r="117" spans="6:16" ht="36" customHeight="1">
      <c r="F117" s="120" t="s">
        <v>213</v>
      </c>
      <c r="G117" s="122" t="s">
        <v>269</v>
      </c>
      <c r="H117" s="63"/>
      <c r="L117" s="122"/>
      <c r="M117" s="122"/>
      <c r="N117" s="63"/>
      <c r="O117" s="63"/>
      <c r="P117" s="63"/>
    </row>
    <row r="118" spans="6:16">
      <c r="F118" s="63"/>
      <c r="G118" s="63"/>
      <c r="H118" s="63"/>
      <c r="L118" s="122"/>
      <c r="M118" s="122"/>
      <c r="N118" s="63"/>
      <c r="O118" s="63"/>
      <c r="P118" s="63"/>
    </row>
    <row r="119" spans="6:16">
      <c r="F119" s="59"/>
      <c r="G119" s="59"/>
      <c r="H119" s="59"/>
      <c r="L119" s="122"/>
      <c r="M119" s="122"/>
      <c r="N119" s="63"/>
      <c r="O119" s="63"/>
      <c r="P119" s="63"/>
    </row>
    <row r="120" spans="6:16" ht="44.1" customHeight="1">
      <c r="L120" s="122"/>
      <c r="M120" s="122"/>
      <c r="N120" s="63"/>
      <c r="O120" s="63"/>
      <c r="P120" s="63"/>
    </row>
    <row r="121" spans="6:16" ht="44.1" customHeight="1">
      <c r="F121" s="416" t="e">
        <f>'GPI '!#REF!</f>
        <v>#REF!</v>
      </c>
      <c r="G121" s="120" t="s">
        <v>151</v>
      </c>
      <c r="H121" s="121">
        <v>0</v>
      </c>
      <c r="L121" s="122"/>
      <c r="M121" s="122"/>
      <c r="N121" s="63"/>
      <c r="O121" s="63"/>
      <c r="P121" s="63"/>
    </row>
    <row r="122" spans="6:16" ht="44.1" customHeight="1">
      <c r="F122" s="416"/>
      <c r="G122" s="120" t="s">
        <v>270</v>
      </c>
      <c r="H122" s="121">
        <v>1</v>
      </c>
      <c r="J122" s="59"/>
      <c r="K122" s="59"/>
      <c r="L122" s="59"/>
      <c r="N122" s="63"/>
      <c r="O122" s="63"/>
      <c r="P122" s="63"/>
    </row>
    <row r="123" spans="6:16" ht="44.1" customHeight="1">
      <c r="F123" s="416"/>
      <c r="G123" s="120" t="s">
        <v>271</v>
      </c>
      <c r="H123" s="121">
        <v>2</v>
      </c>
      <c r="J123" s="59"/>
      <c r="K123" s="59"/>
      <c r="L123" s="59"/>
      <c r="N123" s="63"/>
      <c r="O123" s="63"/>
      <c r="P123" s="63"/>
    </row>
    <row r="124" spans="6:16" ht="44.1" customHeight="1">
      <c r="F124" s="59"/>
      <c r="G124" s="59" t="s">
        <v>272</v>
      </c>
      <c r="H124" s="59"/>
      <c r="J124" s="59"/>
      <c r="K124" s="59"/>
      <c r="L124" s="59"/>
      <c r="N124" s="63"/>
      <c r="O124" s="63"/>
      <c r="P124" s="63"/>
    </row>
    <row r="125" spans="6:16" ht="44.1" customHeight="1">
      <c r="J125" s="59"/>
      <c r="K125" s="59"/>
      <c r="L125" s="59"/>
      <c r="N125" s="63"/>
      <c r="O125" s="63"/>
      <c r="P125" s="63"/>
    </row>
    <row r="126" spans="6:16" ht="44.1" customHeight="1">
      <c r="J126" s="59"/>
      <c r="K126" s="59"/>
      <c r="L126" s="59"/>
      <c r="N126" s="63"/>
      <c r="O126" s="63"/>
      <c r="P126" s="63"/>
    </row>
    <row r="127" spans="6:16" ht="44.1" customHeight="1">
      <c r="J127" s="59"/>
      <c r="K127" s="59"/>
      <c r="L127" s="59"/>
      <c r="N127" s="63"/>
      <c r="O127" s="63"/>
      <c r="P127" s="63"/>
    </row>
    <row r="128" spans="6:16">
      <c r="F128" s="59"/>
      <c r="G128" s="59"/>
      <c r="H128" s="59"/>
      <c r="J128" s="59"/>
      <c r="K128" s="59"/>
      <c r="L128" s="59"/>
      <c r="N128" s="63"/>
      <c r="O128" s="63"/>
      <c r="P128" s="63"/>
    </row>
    <row r="129" spans="6:16">
      <c r="F129" s="59"/>
      <c r="G129" s="59"/>
      <c r="H129" s="59"/>
      <c r="J129" s="59"/>
      <c r="K129" s="59"/>
      <c r="L129" s="59"/>
      <c r="N129" s="63"/>
      <c r="O129" s="63"/>
      <c r="P129" s="63"/>
    </row>
    <row r="130" spans="6:16">
      <c r="F130" s="59"/>
      <c r="G130" s="59"/>
      <c r="H130" s="59"/>
      <c r="J130" s="59"/>
      <c r="K130" s="59"/>
      <c r="L130" s="59"/>
      <c r="N130" s="63"/>
      <c r="O130" s="63"/>
      <c r="P130" s="63"/>
    </row>
    <row r="131" spans="6:16">
      <c r="N131" s="63"/>
      <c r="O131" s="63"/>
      <c r="P131" s="63"/>
    </row>
    <row r="132" spans="6:16">
      <c r="N132" s="63"/>
      <c r="O132" s="63"/>
      <c r="P132" s="63"/>
    </row>
    <row r="133" spans="6:16">
      <c r="N133" s="63"/>
      <c r="O133" s="63"/>
      <c r="P133" s="63"/>
    </row>
    <row r="134" spans="6:16">
      <c r="N134" s="63"/>
      <c r="O134" s="63"/>
      <c r="P134" s="63"/>
    </row>
    <row r="135" spans="6:16">
      <c r="N135" s="63"/>
      <c r="O135" s="63"/>
      <c r="P135" s="63"/>
    </row>
    <row r="136" spans="6:16">
      <c r="N136" s="63"/>
      <c r="O136" s="63"/>
      <c r="P136" s="63"/>
    </row>
    <row r="137" spans="6:16">
      <c r="N137" s="63"/>
      <c r="O137" s="63"/>
      <c r="P137" s="63"/>
    </row>
    <row r="138" spans="6:16">
      <c r="N138" s="63"/>
      <c r="O138" s="63"/>
      <c r="P138" s="63"/>
    </row>
    <row r="139" spans="6:16">
      <c r="N139" s="63"/>
      <c r="O139" s="63"/>
      <c r="P139" s="63"/>
    </row>
    <row r="140" spans="6:16">
      <c r="N140" s="63"/>
      <c r="O140" s="63"/>
      <c r="P140" s="63"/>
    </row>
  </sheetData>
  <mergeCells count="63">
    <mergeCell ref="B54:B57"/>
    <mergeCell ref="F121:F123"/>
    <mergeCell ref="B66:B69"/>
    <mergeCell ref="J95:J97"/>
    <mergeCell ref="N2:P2"/>
    <mergeCell ref="N4:P4"/>
    <mergeCell ref="N5:N7"/>
    <mergeCell ref="N10:N11"/>
    <mergeCell ref="N14:N18"/>
    <mergeCell ref="N28:N30"/>
    <mergeCell ref="N50:P50"/>
    <mergeCell ref="J5:J7"/>
    <mergeCell ref="J12:J15"/>
    <mergeCell ref="J56:J60"/>
    <mergeCell ref="J4:L4"/>
    <mergeCell ref="J76:J77"/>
    <mergeCell ref="N32:N33"/>
    <mergeCell ref="J9:J10"/>
    <mergeCell ref="N61:P61"/>
    <mergeCell ref="B100:B102"/>
    <mergeCell ref="B74:B77"/>
    <mergeCell ref="B97:B99"/>
    <mergeCell ref="B89:B90"/>
    <mergeCell ref="B92:B93"/>
    <mergeCell ref="B95:B96"/>
    <mergeCell ref="N84:N87"/>
    <mergeCell ref="J34:J36"/>
    <mergeCell ref="J50:L50"/>
    <mergeCell ref="J52:L52"/>
    <mergeCell ref="F14:F18"/>
    <mergeCell ref="B65:D65"/>
    <mergeCell ref="B38:B41"/>
    <mergeCell ref="J2:L2"/>
    <mergeCell ref="J80:J83"/>
    <mergeCell ref="N64:N68"/>
    <mergeCell ref="B4:D4"/>
    <mergeCell ref="B2:D2"/>
    <mergeCell ref="B5:B7"/>
    <mergeCell ref="B10:B12"/>
    <mergeCell ref="B34:B36"/>
    <mergeCell ref="B18:B20"/>
    <mergeCell ref="B14:B16"/>
    <mergeCell ref="B22:B24"/>
    <mergeCell ref="B64:D64"/>
    <mergeCell ref="F2:H2"/>
    <mergeCell ref="F4:H4"/>
    <mergeCell ref="F5:F7"/>
    <mergeCell ref="F10:F11"/>
    <mergeCell ref="F64:H64"/>
    <mergeCell ref="F65:H65"/>
    <mergeCell ref="F26:F27"/>
    <mergeCell ref="F53:F54"/>
    <mergeCell ref="F56:F57"/>
    <mergeCell ref="F50:F51"/>
    <mergeCell ref="F29:F31"/>
    <mergeCell ref="F42:F44"/>
    <mergeCell ref="F106:F107"/>
    <mergeCell ref="F110:F112"/>
    <mergeCell ref="F66:F68"/>
    <mergeCell ref="F80:F82"/>
    <mergeCell ref="F86:F87"/>
    <mergeCell ref="F92:F94"/>
    <mergeCell ref="F96:F9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tabColor theme="9" tint="0.59999389629810485"/>
  </sheetPr>
  <dimension ref="B1:H37"/>
  <sheetViews>
    <sheetView topLeftCell="B1" zoomScale="125" zoomScaleNormal="125" zoomScalePageLayoutView="125" workbookViewId="0">
      <selection activeCell="B35" sqref="B35:B37"/>
    </sheetView>
  </sheetViews>
  <sheetFormatPr defaultColWidth="8.88671875" defaultRowHeight="14.4"/>
  <cols>
    <col min="1" max="1" width="4.44140625" style="74" customWidth="1"/>
    <col min="2" max="2" width="17.44140625" style="74" customWidth="1"/>
    <col min="3" max="6" width="30.44140625" style="74" customWidth="1"/>
    <col min="7" max="7" width="22.109375" style="74" customWidth="1"/>
    <col min="8" max="8" width="12.44140625" style="75" customWidth="1"/>
    <col min="9" max="16384" width="8.88671875" style="74"/>
  </cols>
  <sheetData>
    <row r="1" spans="2:8">
      <c r="B1" s="73"/>
      <c r="C1" s="73"/>
    </row>
    <row r="2" spans="2:8" ht="44.4" customHeight="1">
      <c r="B2" s="426" t="s">
        <v>374</v>
      </c>
      <c r="C2" s="427"/>
      <c r="D2" s="427"/>
      <c r="E2" s="427"/>
      <c r="F2" s="427"/>
      <c r="G2" s="427"/>
      <c r="H2" s="427"/>
    </row>
    <row r="3" spans="2:8" ht="27.9" customHeight="1">
      <c r="B3" s="428" t="s">
        <v>373</v>
      </c>
      <c r="C3" s="428"/>
      <c r="D3" s="428"/>
      <c r="E3" s="428"/>
      <c r="F3" s="428"/>
      <c r="G3" s="428"/>
      <c r="H3" s="429"/>
    </row>
    <row r="4" spans="2:8" ht="23.1" customHeight="1">
      <c r="B4" s="430" t="s">
        <v>415</v>
      </c>
      <c r="C4" s="76" t="s">
        <v>133</v>
      </c>
      <c r="D4" s="76" t="s">
        <v>134</v>
      </c>
      <c r="E4" s="76" t="s">
        <v>135</v>
      </c>
      <c r="F4" s="77" t="s">
        <v>136</v>
      </c>
      <c r="G4" s="143" t="s">
        <v>273</v>
      </c>
      <c r="H4" s="144">
        <f>'GPI '!J4</f>
        <v>1</v>
      </c>
    </row>
    <row r="5" spans="2:8" ht="71.099999999999994" customHeight="1">
      <c r="B5" s="431"/>
      <c r="C5" s="78" t="s">
        <v>297</v>
      </c>
      <c r="D5" s="78" t="s">
        <v>298</v>
      </c>
      <c r="E5" s="78" t="s">
        <v>299</v>
      </c>
      <c r="F5" s="78" t="s">
        <v>300</v>
      </c>
      <c r="G5" s="433">
        <f>'GPI '!S17</f>
        <v>0</v>
      </c>
      <c r="H5" s="434"/>
    </row>
    <row r="6" spans="2:8" ht="128.4" customHeight="1">
      <c r="B6" s="432"/>
      <c r="C6" s="78" t="s">
        <v>402</v>
      </c>
      <c r="D6" s="78" t="s">
        <v>403</v>
      </c>
      <c r="E6" s="78" t="s">
        <v>274</v>
      </c>
      <c r="F6" s="78" t="s">
        <v>275</v>
      </c>
      <c r="G6" s="435"/>
      <c r="H6" s="436"/>
    </row>
    <row r="7" spans="2:8" ht="21">
      <c r="B7" s="437" t="s">
        <v>416</v>
      </c>
      <c r="C7" s="76" t="s">
        <v>133</v>
      </c>
      <c r="D7" s="76" t="s">
        <v>134</v>
      </c>
      <c r="E7" s="76" t="s">
        <v>135</v>
      </c>
      <c r="F7" s="77" t="s">
        <v>136</v>
      </c>
      <c r="G7" s="143" t="s">
        <v>273</v>
      </c>
      <c r="H7" s="144">
        <f>'GPI '!J5</f>
        <v>1</v>
      </c>
    </row>
    <row r="8" spans="2:8" ht="90.9" customHeight="1">
      <c r="B8" s="438"/>
      <c r="C8" s="78" t="s">
        <v>404</v>
      </c>
      <c r="D8" s="78" t="s">
        <v>405</v>
      </c>
      <c r="E8" s="78" t="s">
        <v>406</v>
      </c>
      <c r="F8" s="78" t="s">
        <v>407</v>
      </c>
      <c r="G8" s="433">
        <f>'GPI '!S36</f>
        <v>0</v>
      </c>
      <c r="H8" s="434"/>
    </row>
    <row r="9" spans="2:8" ht="223.35" customHeight="1">
      <c r="B9" s="439"/>
      <c r="C9" s="78" t="s">
        <v>408</v>
      </c>
      <c r="D9" s="78" t="s">
        <v>409</v>
      </c>
      <c r="E9" s="78" t="s">
        <v>417</v>
      </c>
      <c r="F9" s="78" t="s">
        <v>410</v>
      </c>
      <c r="G9" s="435"/>
      <c r="H9" s="436"/>
    </row>
    <row r="10" spans="2:8">
      <c r="B10" s="79" t="s">
        <v>276</v>
      </c>
      <c r="C10" s="79"/>
      <c r="D10" s="79"/>
      <c r="E10" s="79"/>
      <c r="F10" s="79"/>
      <c r="G10" s="79"/>
      <c r="H10" s="145"/>
    </row>
    <row r="11" spans="2:8">
      <c r="B11" s="79"/>
      <c r="C11" s="79"/>
      <c r="D11" s="79"/>
      <c r="E11" s="79"/>
      <c r="F11" s="79"/>
      <c r="G11" s="79"/>
      <c r="H11" s="145"/>
    </row>
    <row r="12" spans="2:8" ht="44.4" customHeight="1">
      <c r="B12" s="426" t="s">
        <v>411</v>
      </c>
      <c r="C12" s="427"/>
      <c r="D12" s="427"/>
      <c r="E12" s="427"/>
      <c r="F12" s="427"/>
      <c r="G12" s="427"/>
      <c r="H12" s="427" t="s">
        <v>277</v>
      </c>
    </row>
    <row r="13" spans="2:8" ht="27" customHeight="1">
      <c r="B13" s="428" t="s">
        <v>373</v>
      </c>
      <c r="C13" s="428"/>
      <c r="D13" s="428"/>
      <c r="E13" s="428"/>
      <c r="F13" s="428"/>
      <c r="G13" s="428"/>
      <c r="H13" s="429"/>
    </row>
    <row r="14" spans="2:8" ht="24" customHeight="1">
      <c r="B14" s="440" t="s">
        <v>418</v>
      </c>
      <c r="C14" s="76" t="s">
        <v>133</v>
      </c>
      <c r="D14" s="76" t="s">
        <v>134</v>
      </c>
      <c r="E14" s="76" t="s">
        <v>135</v>
      </c>
      <c r="F14" s="77" t="s">
        <v>136</v>
      </c>
      <c r="G14" s="143" t="s">
        <v>273</v>
      </c>
      <c r="H14" s="144">
        <f>'GPI '!J6</f>
        <v>1</v>
      </c>
    </row>
    <row r="15" spans="2:8" ht="169.35" customHeight="1">
      <c r="B15" s="441"/>
      <c r="C15" s="78" t="s">
        <v>315</v>
      </c>
      <c r="D15" s="78" t="s">
        <v>335</v>
      </c>
      <c r="E15" s="78" t="s">
        <v>316</v>
      </c>
      <c r="F15" s="78" t="s">
        <v>317</v>
      </c>
      <c r="G15" s="443">
        <f>'GPI '!S52</f>
        <v>0</v>
      </c>
      <c r="H15" s="444"/>
    </row>
    <row r="16" spans="2:8" ht="251.4" customHeight="1">
      <c r="B16" s="442"/>
      <c r="C16" s="78" t="s">
        <v>408</v>
      </c>
      <c r="D16" s="78" t="s">
        <v>412</v>
      </c>
      <c r="E16" s="78" t="s">
        <v>278</v>
      </c>
      <c r="F16" s="78" t="s">
        <v>279</v>
      </c>
      <c r="G16" s="445"/>
      <c r="H16" s="446"/>
    </row>
    <row r="17" spans="2:8" ht="24" customHeight="1">
      <c r="B17" s="430" t="s">
        <v>420</v>
      </c>
      <c r="C17" s="76" t="s">
        <v>133</v>
      </c>
      <c r="D17" s="76" t="s">
        <v>134</v>
      </c>
      <c r="E17" s="76" t="s">
        <v>135</v>
      </c>
      <c r="F17" s="77" t="s">
        <v>136</v>
      </c>
      <c r="G17" s="146" t="s">
        <v>273</v>
      </c>
      <c r="H17" s="144">
        <f>'GPI '!J7</f>
        <v>1</v>
      </c>
    </row>
    <row r="18" spans="2:8" ht="138" customHeight="1">
      <c r="B18" s="431"/>
      <c r="C18" s="78" t="s">
        <v>320</v>
      </c>
      <c r="D18" s="78" t="s">
        <v>321</v>
      </c>
      <c r="E18" s="78" t="s">
        <v>421</v>
      </c>
      <c r="F18" s="78" t="s">
        <v>422</v>
      </c>
      <c r="G18" s="443">
        <f>'GPI '!S79</f>
        <v>0</v>
      </c>
      <c r="H18" s="444"/>
    </row>
    <row r="19" spans="2:8" ht="222.75" customHeight="1">
      <c r="B19" s="432"/>
      <c r="C19" s="78" t="s">
        <v>408</v>
      </c>
      <c r="D19" s="202" t="s">
        <v>423</v>
      </c>
      <c r="E19" s="202" t="s">
        <v>424</v>
      </c>
      <c r="F19" s="78" t="s">
        <v>425</v>
      </c>
      <c r="G19" s="445"/>
      <c r="H19" s="446"/>
    </row>
    <row r="20" spans="2:8">
      <c r="B20" s="147"/>
      <c r="C20" s="147"/>
      <c r="D20" s="147"/>
      <c r="E20" s="147"/>
      <c r="F20" s="147"/>
      <c r="G20" s="147"/>
      <c r="H20" s="145"/>
    </row>
    <row r="21" spans="2:8" ht="44.4" customHeight="1">
      <c r="B21" s="447" t="s">
        <v>426</v>
      </c>
      <c r="C21" s="448"/>
      <c r="D21" s="448"/>
      <c r="E21" s="448"/>
      <c r="F21" s="448"/>
      <c r="G21" s="448"/>
      <c r="H21" s="448" t="s">
        <v>277</v>
      </c>
    </row>
    <row r="22" spans="2:8" ht="27" customHeight="1">
      <c r="B22" s="428" t="s">
        <v>373</v>
      </c>
      <c r="C22" s="428"/>
      <c r="D22" s="428"/>
      <c r="E22" s="428"/>
      <c r="F22" s="428"/>
      <c r="G22" s="428"/>
      <c r="H22" s="429"/>
    </row>
    <row r="23" spans="2:8" ht="24" customHeight="1">
      <c r="B23" s="80">
        <v>5</v>
      </c>
      <c r="C23" s="76" t="s">
        <v>133</v>
      </c>
      <c r="D23" s="76" t="s">
        <v>134</v>
      </c>
      <c r="E23" s="76" t="s">
        <v>135</v>
      </c>
      <c r="F23" s="77" t="s">
        <v>136</v>
      </c>
      <c r="G23" s="143" t="s">
        <v>273</v>
      </c>
      <c r="H23" s="144">
        <f>'GPI '!J8</f>
        <v>1</v>
      </c>
    </row>
    <row r="24" spans="2:8" ht="172.2" customHeight="1">
      <c r="B24" s="449" t="s">
        <v>427</v>
      </c>
      <c r="C24" s="78" t="s">
        <v>430</v>
      </c>
      <c r="D24" s="78" t="s">
        <v>431</v>
      </c>
      <c r="E24" s="78" t="s">
        <v>428</v>
      </c>
      <c r="F24" s="78" t="s">
        <v>429</v>
      </c>
      <c r="G24" s="443">
        <f>'GPI '!S96</f>
        <v>0</v>
      </c>
      <c r="H24" s="444"/>
    </row>
    <row r="25" spans="2:8" ht="165.6">
      <c r="B25" s="449"/>
      <c r="C25" s="78" t="s">
        <v>402</v>
      </c>
      <c r="D25" s="202" t="s">
        <v>432</v>
      </c>
      <c r="E25" s="202" t="s">
        <v>433</v>
      </c>
      <c r="F25" s="202" t="s">
        <v>434</v>
      </c>
      <c r="G25" s="445"/>
      <c r="H25" s="446"/>
    </row>
    <row r="26" spans="2:8" ht="24" customHeight="1">
      <c r="B26" s="81">
        <v>6</v>
      </c>
      <c r="C26" s="76" t="s">
        <v>133</v>
      </c>
      <c r="D26" s="76" t="s">
        <v>134</v>
      </c>
      <c r="E26" s="76" t="s">
        <v>135</v>
      </c>
      <c r="F26" s="77" t="s">
        <v>136</v>
      </c>
      <c r="G26" s="143" t="s">
        <v>273</v>
      </c>
      <c r="H26" s="144">
        <f>'GPI '!J9</f>
        <v>1</v>
      </c>
    </row>
    <row r="27" spans="2:8" ht="96.6">
      <c r="B27" s="450" t="s">
        <v>419</v>
      </c>
      <c r="C27" s="78" t="s">
        <v>330</v>
      </c>
      <c r="D27" s="78" t="s">
        <v>331</v>
      </c>
      <c r="E27" s="78" t="s">
        <v>332</v>
      </c>
      <c r="F27" s="78" t="s">
        <v>333</v>
      </c>
      <c r="G27" s="443">
        <f>'GPI '!S116</f>
        <v>0</v>
      </c>
      <c r="H27" s="444"/>
    </row>
    <row r="28" spans="2:8" ht="165.6">
      <c r="B28" s="450"/>
      <c r="C28" s="78" t="s">
        <v>408</v>
      </c>
      <c r="D28" s="78" t="s">
        <v>413</v>
      </c>
      <c r="E28" s="78" t="s">
        <v>280</v>
      </c>
      <c r="F28" s="78" t="s">
        <v>281</v>
      </c>
      <c r="G28" s="445"/>
      <c r="H28" s="446"/>
    </row>
    <row r="29" spans="2:8">
      <c r="B29" s="79"/>
      <c r="C29" s="79"/>
      <c r="D29" s="79"/>
      <c r="E29" s="79"/>
      <c r="F29" s="79"/>
      <c r="G29" s="79"/>
      <c r="H29" s="145"/>
    </row>
    <row r="30" spans="2:8" ht="44.4" customHeight="1">
      <c r="B30" s="447" t="s">
        <v>435</v>
      </c>
      <c r="C30" s="448"/>
      <c r="D30" s="448"/>
      <c r="E30" s="448"/>
      <c r="F30" s="448"/>
      <c r="G30" s="448"/>
      <c r="H30" s="448" t="s">
        <v>277</v>
      </c>
    </row>
    <row r="31" spans="2:8" ht="27" customHeight="1">
      <c r="B31" s="428" t="s">
        <v>373</v>
      </c>
      <c r="C31" s="428"/>
      <c r="D31" s="428"/>
      <c r="E31" s="428"/>
      <c r="F31" s="428"/>
      <c r="G31" s="428"/>
      <c r="H31" s="429"/>
    </row>
    <row r="32" spans="2:8" ht="24" customHeight="1">
      <c r="B32" s="430" t="s">
        <v>436</v>
      </c>
      <c r="C32" s="76" t="s">
        <v>133</v>
      </c>
      <c r="D32" s="76" t="s">
        <v>134</v>
      </c>
      <c r="E32" s="76" t="s">
        <v>135</v>
      </c>
      <c r="F32" s="77" t="s">
        <v>136</v>
      </c>
      <c r="G32" s="143" t="s">
        <v>273</v>
      </c>
      <c r="H32" s="144">
        <f>'GPI '!J10</f>
        <v>1</v>
      </c>
    </row>
    <row r="33" spans="2:8" ht="180.6" customHeight="1">
      <c r="B33" s="431"/>
      <c r="C33" s="78" t="s">
        <v>359</v>
      </c>
      <c r="D33" s="78" t="s">
        <v>360</v>
      </c>
      <c r="E33" s="78" t="s">
        <v>361</v>
      </c>
      <c r="F33" s="78" t="s">
        <v>437</v>
      </c>
      <c r="G33" s="443">
        <f>'GPI '!S137</f>
        <v>0</v>
      </c>
      <c r="H33" s="444"/>
    </row>
    <row r="34" spans="2:8" ht="165.6">
      <c r="B34" s="432"/>
      <c r="C34" s="78" t="s">
        <v>408</v>
      </c>
      <c r="D34" s="202" t="s">
        <v>438</v>
      </c>
      <c r="E34" s="78" t="s">
        <v>439</v>
      </c>
      <c r="F34" s="78" t="s">
        <v>440</v>
      </c>
      <c r="G34" s="445"/>
      <c r="H34" s="446"/>
    </row>
    <row r="35" spans="2:8" ht="24" customHeight="1">
      <c r="B35" s="430" t="s">
        <v>442</v>
      </c>
      <c r="C35" s="76" t="s">
        <v>133</v>
      </c>
      <c r="D35" s="76" t="s">
        <v>134</v>
      </c>
      <c r="E35" s="76" t="s">
        <v>135</v>
      </c>
      <c r="F35" s="77" t="s">
        <v>136</v>
      </c>
      <c r="G35" s="146" t="s">
        <v>273</v>
      </c>
      <c r="H35" s="144">
        <f>'GPI '!J11</f>
        <v>1</v>
      </c>
    </row>
    <row r="36" spans="2:8" ht="104.1" customHeight="1">
      <c r="B36" s="431"/>
      <c r="C36" s="78" t="s">
        <v>369</v>
      </c>
      <c r="D36" s="78" t="s">
        <v>370</v>
      </c>
      <c r="E36" s="78" t="s">
        <v>371</v>
      </c>
      <c r="F36" s="78" t="s">
        <v>372</v>
      </c>
      <c r="G36" s="433">
        <f>'GPI '!S159</f>
        <v>0</v>
      </c>
      <c r="H36" s="434"/>
    </row>
    <row r="37" spans="2:8" ht="110.4">
      <c r="B37" s="432"/>
      <c r="C37" s="78" t="s">
        <v>414</v>
      </c>
      <c r="D37" s="78" t="s">
        <v>443</v>
      </c>
      <c r="E37" s="78" t="s">
        <v>444</v>
      </c>
      <c r="F37" s="78" t="s">
        <v>445</v>
      </c>
      <c r="G37" s="435"/>
      <c r="H37" s="436"/>
    </row>
  </sheetData>
  <sheetProtection formatCells="0" formatRows="0"/>
  <mergeCells count="24">
    <mergeCell ref="B30:H30"/>
    <mergeCell ref="B31:H31"/>
    <mergeCell ref="B32:B34"/>
    <mergeCell ref="G33:H34"/>
    <mergeCell ref="B35:B37"/>
    <mergeCell ref="G36:H37"/>
    <mergeCell ref="B21:H21"/>
    <mergeCell ref="B22:H22"/>
    <mergeCell ref="B24:B25"/>
    <mergeCell ref="G24:H25"/>
    <mergeCell ref="B27:B28"/>
    <mergeCell ref="G27:H28"/>
    <mergeCell ref="B12:H12"/>
    <mergeCell ref="B13:H13"/>
    <mergeCell ref="B14:B16"/>
    <mergeCell ref="G15:H16"/>
    <mergeCell ref="B17:B19"/>
    <mergeCell ref="G18:H19"/>
    <mergeCell ref="B2:H2"/>
    <mergeCell ref="B3:H3"/>
    <mergeCell ref="B4:B6"/>
    <mergeCell ref="G5:H6"/>
    <mergeCell ref="B7:B9"/>
    <mergeCell ref="G8:H9"/>
  </mergeCells>
  <conditionalFormatting sqref="C5">
    <cfRule type="expression" dxfId="63" priority="72">
      <formula>$H$4=1</formula>
    </cfRule>
  </conditionalFormatting>
  <conditionalFormatting sqref="C6">
    <cfRule type="expression" dxfId="62" priority="71">
      <formula>$H$4=1</formula>
    </cfRule>
  </conditionalFormatting>
  <conditionalFormatting sqref="D5">
    <cfRule type="expression" dxfId="61" priority="70">
      <formula>$H$4=2</formula>
    </cfRule>
  </conditionalFormatting>
  <conditionalFormatting sqref="D6">
    <cfRule type="expression" dxfId="60" priority="69">
      <formula>$H$4=2</formula>
    </cfRule>
  </conditionalFormatting>
  <conditionalFormatting sqref="E5">
    <cfRule type="expression" dxfId="59" priority="68">
      <formula>$H$4=3</formula>
    </cfRule>
  </conditionalFormatting>
  <conditionalFormatting sqref="E6">
    <cfRule type="expression" dxfId="58" priority="67">
      <formula>$H$4=3</formula>
    </cfRule>
  </conditionalFormatting>
  <conditionalFormatting sqref="F5">
    <cfRule type="expression" dxfId="57" priority="66">
      <formula>$H$4=4</formula>
    </cfRule>
  </conditionalFormatting>
  <conditionalFormatting sqref="F6">
    <cfRule type="expression" dxfId="56" priority="65">
      <formula>$H$4=4</formula>
    </cfRule>
  </conditionalFormatting>
  <conditionalFormatting sqref="C8">
    <cfRule type="expression" dxfId="55" priority="64">
      <formula>$H$7=1</formula>
    </cfRule>
  </conditionalFormatting>
  <conditionalFormatting sqref="C9">
    <cfRule type="expression" dxfId="54" priority="63">
      <formula>$H$7=1</formula>
    </cfRule>
  </conditionalFormatting>
  <conditionalFormatting sqref="D8">
    <cfRule type="expression" dxfId="53" priority="62">
      <formula>$H$7=2</formula>
    </cfRule>
  </conditionalFormatting>
  <conditionalFormatting sqref="D9">
    <cfRule type="expression" dxfId="52" priority="61">
      <formula>$H$7=2</formula>
    </cfRule>
  </conditionalFormatting>
  <conditionalFormatting sqref="E8">
    <cfRule type="expression" dxfId="51" priority="60">
      <formula>$H$7=3</formula>
    </cfRule>
  </conditionalFormatting>
  <conditionalFormatting sqref="E9">
    <cfRule type="expression" dxfId="50" priority="59">
      <formula>$H$7=3</formula>
    </cfRule>
  </conditionalFormatting>
  <conditionalFormatting sqref="F8">
    <cfRule type="expression" dxfId="49" priority="58">
      <formula>$H$7=4</formula>
    </cfRule>
  </conditionalFormatting>
  <conditionalFormatting sqref="F9">
    <cfRule type="expression" dxfId="48" priority="57">
      <formula>$H$7=4</formula>
    </cfRule>
  </conditionalFormatting>
  <conditionalFormatting sqref="C15">
    <cfRule type="expression" dxfId="47" priority="56">
      <formula>$H$14=1</formula>
    </cfRule>
  </conditionalFormatting>
  <conditionalFormatting sqref="C16">
    <cfRule type="expression" dxfId="46" priority="55">
      <formula>$H$14=1</formula>
    </cfRule>
  </conditionalFormatting>
  <conditionalFormatting sqref="D15">
    <cfRule type="expression" dxfId="45" priority="54">
      <formula>$H$14=2</formula>
    </cfRule>
  </conditionalFormatting>
  <conditionalFormatting sqref="D16">
    <cfRule type="expression" dxfId="44" priority="53">
      <formula>$H$14=2</formula>
    </cfRule>
  </conditionalFormatting>
  <conditionalFormatting sqref="E15">
    <cfRule type="expression" dxfId="43" priority="52">
      <formula>$H$14=3</formula>
    </cfRule>
  </conditionalFormatting>
  <conditionalFormatting sqref="E16">
    <cfRule type="expression" dxfId="42" priority="51">
      <formula>$H$14=3</formula>
    </cfRule>
  </conditionalFormatting>
  <conditionalFormatting sqref="F15">
    <cfRule type="expression" dxfId="41" priority="50">
      <formula>$H$14=4</formula>
    </cfRule>
  </conditionalFormatting>
  <conditionalFormatting sqref="F16">
    <cfRule type="expression" dxfId="40" priority="49">
      <formula>$H$14=4</formula>
    </cfRule>
  </conditionalFormatting>
  <conditionalFormatting sqref="C18">
    <cfRule type="expression" dxfId="39" priority="48">
      <formula>$H$17=1</formula>
    </cfRule>
  </conditionalFormatting>
  <conditionalFormatting sqref="C19">
    <cfRule type="expression" dxfId="38" priority="47">
      <formula>$H$17=1</formula>
    </cfRule>
  </conditionalFormatting>
  <conditionalFormatting sqref="D18">
    <cfRule type="expression" dxfId="37" priority="46">
      <formula>$H$17=2</formula>
    </cfRule>
  </conditionalFormatting>
  <conditionalFormatting sqref="D19">
    <cfRule type="expression" dxfId="36" priority="45">
      <formula>$H$17=2</formula>
    </cfRule>
  </conditionalFormatting>
  <conditionalFormatting sqref="E18">
    <cfRule type="expression" dxfId="35" priority="44">
      <formula>$H$17=3</formula>
    </cfRule>
  </conditionalFormatting>
  <conditionalFormatting sqref="E19">
    <cfRule type="expression" dxfId="34" priority="43">
      <formula>$H$17=3</formula>
    </cfRule>
  </conditionalFormatting>
  <conditionalFormatting sqref="F18">
    <cfRule type="expression" dxfId="33" priority="42">
      <formula>$H$17=4</formula>
    </cfRule>
  </conditionalFormatting>
  <conditionalFormatting sqref="F19">
    <cfRule type="expression" dxfId="32" priority="41">
      <formula>$H$17=4</formula>
    </cfRule>
  </conditionalFormatting>
  <conditionalFormatting sqref="C24">
    <cfRule type="expression" dxfId="31" priority="40">
      <formula>$H$23=1</formula>
    </cfRule>
  </conditionalFormatting>
  <conditionalFormatting sqref="C25">
    <cfRule type="expression" dxfId="30" priority="39">
      <formula>$H$23=1</formula>
    </cfRule>
  </conditionalFormatting>
  <conditionalFormatting sqref="D24">
    <cfRule type="expression" dxfId="29" priority="38">
      <formula>$H$23=2</formula>
    </cfRule>
  </conditionalFormatting>
  <conditionalFormatting sqref="D25">
    <cfRule type="expression" dxfId="28" priority="37">
      <formula>$H$23=2</formula>
    </cfRule>
  </conditionalFormatting>
  <conditionalFormatting sqref="E24">
    <cfRule type="expression" dxfId="27" priority="36">
      <formula>$H$23=3</formula>
    </cfRule>
  </conditionalFormatting>
  <conditionalFormatting sqref="E25">
    <cfRule type="expression" dxfId="26" priority="35">
      <formula>$H$23=3</formula>
    </cfRule>
  </conditionalFormatting>
  <conditionalFormatting sqref="F24">
    <cfRule type="expression" dxfId="25" priority="34">
      <formula>$H$23=4</formula>
    </cfRule>
  </conditionalFormatting>
  <conditionalFormatting sqref="F25">
    <cfRule type="expression" dxfId="24" priority="33">
      <formula>$H$23=4</formula>
    </cfRule>
  </conditionalFormatting>
  <conditionalFormatting sqref="C27">
    <cfRule type="expression" dxfId="23" priority="32">
      <formula>$H$26=1</formula>
    </cfRule>
  </conditionalFormatting>
  <conditionalFormatting sqref="C28">
    <cfRule type="expression" dxfId="22" priority="31">
      <formula>$H$26=1</formula>
    </cfRule>
  </conditionalFormatting>
  <conditionalFormatting sqref="D27">
    <cfRule type="expression" dxfId="21" priority="30">
      <formula>$H$26=2</formula>
    </cfRule>
  </conditionalFormatting>
  <conditionalFormatting sqref="D28">
    <cfRule type="expression" dxfId="20" priority="29">
      <formula>$H$26=2</formula>
    </cfRule>
  </conditionalFormatting>
  <conditionalFormatting sqref="E27">
    <cfRule type="expression" dxfId="19" priority="28">
      <formula>$H$26=3</formula>
    </cfRule>
  </conditionalFormatting>
  <conditionalFormatting sqref="E28">
    <cfRule type="expression" dxfId="18" priority="27">
      <formula>$H$26=3</formula>
    </cfRule>
  </conditionalFormatting>
  <conditionalFormatting sqref="F27">
    <cfRule type="expression" dxfId="17" priority="26">
      <formula>$H$26=4</formula>
    </cfRule>
  </conditionalFormatting>
  <conditionalFormatting sqref="F28">
    <cfRule type="expression" dxfId="16" priority="25">
      <formula>$H$26=4</formula>
    </cfRule>
  </conditionalFormatting>
  <conditionalFormatting sqref="C33">
    <cfRule type="expression" dxfId="15" priority="24">
      <formula>$H$32=1</formula>
    </cfRule>
  </conditionalFormatting>
  <conditionalFormatting sqref="C34">
    <cfRule type="expression" dxfId="14" priority="23">
      <formula>$H$32=1</formula>
    </cfRule>
  </conditionalFormatting>
  <conditionalFormatting sqref="D33">
    <cfRule type="expression" dxfId="13" priority="22">
      <formula>$H$32=2</formula>
    </cfRule>
  </conditionalFormatting>
  <conditionalFormatting sqref="D34">
    <cfRule type="expression" dxfId="12" priority="21">
      <formula>$H$32=2</formula>
    </cfRule>
  </conditionalFormatting>
  <conditionalFormatting sqref="E33">
    <cfRule type="expression" dxfId="11" priority="20">
      <formula>$H$32=3</formula>
    </cfRule>
  </conditionalFormatting>
  <conditionalFormatting sqref="E34">
    <cfRule type="expression" dxfId="10" priority="19">
      <formula>$H$32=3</formula>
    </cfRule>
  </conditionalFormatting>
  <conditionalFormatting sqref="F33">
    <cfRule type="expression" dxfId="9" priority="18">
      <formula>$H$32=4</formula>
    </cfRule>
  </conditionalFormatting>
  <conditionalFormatting sqref="F34">
    <cfRule type="expression" dxfId="8" priority="17">
      <formula>$H$32=4</formula>
    </cfRule>
  </conditionalFormatting>
  <conditionalFormatting sqref="C36">
    <cfRule type="expression" dxfId="7" priority="16">
      <formula>$H$35=1</formula>
    </cfRule>
  </conditionalFormatting>
  <conditionalFormatting sqref="C37">
    <cfRule type="expression" dxfId="6" priority="15">
      <formula>$H$35=1</formula>
    </cfRule>
  </conditionalFormatting>
  <conditionalFormatting sqref="D36">
    <cfRule type="expression" dxfId="5" priority="14">
      <formula>$H$35=2</formula>
    </cfRule>
  </conditionalFormatting>
  <conditionalFormatting sqref="D37">
    <cfRule type="expression" dxfId="4" priority="13">
      <formula>$H$35=2</formula>
    </cfRule>
  </conditionalFormatting>
  <conditionalFormatting sqref="E36">
    <cfRule type="expression" dxfId="3" priority="12">
      <formula>$H$35=3</formula>
    </cfRule>
  </conditionalFormatting>
  <conditionalFormatting sqref="E37">
    <cfRule type="expression" dxfId="2" priority="11">
      <formula>$H$35=3</formula>
    </cfRule>
  </conditionalFormatting>
  <conditionalFormatting sqref="F36">
    <cfRule type="expression" dxfId="1" priority="10">
      <formula>$H$35=4</formula>
    </cfRule>
  </conditionalFormatting>
  <conditionalFormatting sqref="F37">
    <cfRule type="expression" dxfId="0" priority="9">
      <formula>$H$35=4</formula>
    </cfRule>
  </conditionalFormatting>
  <conditionalFormatting sqref="H4">
    <cfRule type="iconSet" priority="8">
      <iconSet iconSet="5Rating">
        <cfvo type="percent" val="0"/>
        <cfvo type="num" val="1"/>
        <cfvo type="num" val="1.5"/>
        <cfvo type="num" val="2.5"/>
        <cfvo type="num" val="3.5"/>
      </iconSet>
    </cfRule>
  </conditionalFormatting>
  <conditionalFormatting sqref="H7">
    <cfRule type="iconSet" priority="7">
      <iconSet iconSet="5Rating">
        <cfvo type="percent" val="0"/>
        <cfvo type="num" val="1"/>
        <cfvo type="num" val="1.5"/>
        <cfvo type="num" val="2.5"/>
        <cfvo type="num" val="3.5"/>
      </iconSet>
    </cfRule>
  </conditionalFormatting>
  <conditionalFormatting sqref="H14">
    <cfRule type="iconSet" priority="6">
      <iconSet iconSet="5Rating">
        <cfvo type="percent" val="0"/>
        <cfvo type="num" val="1"/>
        <cfvo type="num" val="1.5"/>
        <cfvo type="num" val="2.5"/>
        <cfvo type="num" val="3.5"/>
      </iconSet>
    </cfRule>
  </conditionalFormatting>
  <conditionalFormatting sqref="H17">
    <cfRule type="iconSet" priority="5">
      <iconSet iconSet="5Rating">
        <cfvo type="percent" val="0"/>
        <cfvo type="num" val="1"/>
        <cfvo type="num" val="1.5"/>
        <cfvo type="num" val="2.5"/>
        <cfvo type="num" val="3.5"/>
      </iconSet>
    </cfRule>
  </conditionalFormatting>
  <conditionalFormatting sqref="H23">
    <cfRule type="iconSet" priority="4">
      <iconSet iconSet="5Rating">
        <cfvo type="percent" val="0"/>
        <cfvo type="num" val="1"/>
        <cfvo type="num" val="1.5"/>
        <cfvo type="num" val="2.5"/>
        <cfvo type="num" val="3.5"/>
      </iconSet>
    </cfRule>
  </conditionalFormatting>
  <conditionalFormatting sqref="H26">
    <cfRule type="iconSet" priority="3">
      <iconSet iconSet="5Rating">
        <cfvo type="percent" val="0"/>
        <cfvo type="num" val="1"/>
        <cfvo type="num" val="1.5"/>
        <cfvo type="num" val="2.5"/>
        <cfvo type="num" val="3.5"/>
      </iconSet>
    </cfRule>
  </conditionalFormatting>
  <conditionalFormatting sqref="H32">
    <cfRule type="iconSet" priority="2">
      <iconSet iconSet="5Rating">
        <cfvo type="percent" val="0"/>
        <cfvo type="num" val="1"/>
        <cfvo type="num" val="1.5"/>
        <cfvo type="num" val="2.5"/>
        <cfvo type="num" val="3.5"/>
      </iconSet>
    </cfRule>
  </conditionalFormatting>
  <conditionalFormatting sqref="H35">
    <cfRule type="iconSet" priority="1">
      <iconSet iconSet="5Rating">
        <cfvo type="percent" val="0"/>
        <cfvo type="num" val="1"/>
        <cfvo type="num" val="1.5"/>
        <cfvo type="num" val="2.5"/>
        <cfvo type="num" val="3.5"/>
      </iconSet>
    </cfRule>
  </conditionalFormatting>
  <pageMargins left="0" right="0" top="0.59" bottom="0" header="0.30000000000000004" footer="0.30000000000000004"/>
  <pageSetup scale="70" fitToHeight="4" orientation="landscape"/>
  <headerFooter>
    <oddHeader>&amp;L&amp;"Calibri,Normal"&amp;K000000&amp;D&amp;R&amp;"Calibri,Normal"&amp;K000000Herramienta - OPI</oddHeader>
    <oddFooter>&amp;C&amp;"Calibri,Normal"&amp;K000000&amp;P/&amp;N&amp;R&amp;"Calibri,Normal"&amp;K000000Nombre de la Organización</oddFooter>
  </headerFooter>
  <rowBreaks count="3" manualBreakCount="3">
    <brk id="10" min="1" max="7" man="1"/>
    <brk id="19" min="1" max="7" man="1"/>
    <brk id="28" min="1" max="7" man="1"/>
  </rowBreaks>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tabColor theme="9" tint="0.39997558519241921"/>
    <pageSetUpPr fitToPage="1"/>
  </sheetPr>
  <dimension ref="A1:AE22"/>
  <sheetViews>
    <sheetView workbookViewId="0">
      <selection activeCell="A23" sqref="A23:L33"/>
    </sheetView>
  </sheetViews>
  <sheetFormatPr defaultColWidth="10.88671875" defaultRowHeight="15.6"/>
  <cols>
    <col min="1" max="1" width="2.44140625" style="83" customWidth="1"/>
    <col min="2" max="2" width="0.5546875" style="83" customWidth="1"/>
    <col min="3" max="3" width="14.88671875" style="83" customWidth="1"/>
    <col min="4" max="4" width="1.88671875" style="83" customWidth="1"/>
    <col min="5" max="5" width="18.88671875" style="83" customWidth="1"/>
    <col min="6" max="6" width="7.88671875" style="83" customWidth="1"/>
    <col min="7" max="8" width="1.88671875" style="83" customWidth="1"/>
    <col min="9" max="9" width="17.88671875" style="83" customWidth="1"/>
    <col min="10" max="10" width="1.5546875" style="83" customWidth="1"/>
    <col min="11" max="11" width="14.109375" style="83" customWidth="1"/>
    <col min="12" max="12" width="7.88671875" style="83" customWidth="1"/>
    <col min="13" max="13" width="1.88671875" style="83" customWidth="1"/>
    <col min="14" max="14" width="21" style="83" customWidth="1"/>
    <col min="15" max="16" width="7.88671875" style="83" customWidth="1"/>
    <col min="17" max="17" width="1.88671875" style="83" customWidth="1"/>
    <col min="18" max="18" width="7.88671875" style="83" customWidth="1"/>
    <col min="19" max="19" width="1.88671875" style="83" customWidth="1"/>
    <col min="20" max="20" width="19.44140625" style="83" customWidth="1"/>
    <col min="21" max="21" width="13.88671875" style="83" customWidth="1"/>
    <col min="22" max="22" width="7.88671875" style="83" customWidth="1"/>
    <col min="23" max="23" width="0.88671875" style="83" customWidth="1"/>
    <col min="24" max="24" width="17.109375" style="86" customWidth="1"/>
    <col min="25" max="25" width="11.88671875" style="87" bestFit="1" customWidth="1"/>
    <col min="26" max="26" width="20.44140625" style="86" bestFit="1" customWidth="1"/>
    <col min="27" max="27" width="10.88671875" style="87"/>
    <col min="28" max="29" width="10.88671875" style="86"/>
    <col min="30" max="16384" width="10.88671875" style="83"/>
  </cols>
  <sheetData>
    <row r="1" spans="1:31" ht="33" customHeight="1">
      <c r="B1" s="84"/>
      <c r="C1" s="470" t="s">
        <v>292</v>
      </c>
      <c r="D1" s="470"/>
      <c r="E1" s="470"/>
      <c r="F1" s="470"/>
      <c r="G1" s="470"/>
      <c r="H1" s="470"/>
      <c r="I1" s="470"/>
      <c r="J1" s="470"/>
      <c r="K1" s="470"/>
      <c r="L1" s="470"/>
      <c r="M1" s="470"/>
      <c r="N1" s="470"/>
      <c r="O1" s="470"/>
      <c r="P1" s="470"/>
      <c r="Q1" s="470"/>
      <c r="R1" s="470"/>
      <c r="S1" s="470"/>
      <c r="T1" s="470"/>
      <c r="U1" s="470"/>
      <c r="V1" s="470"/>
      <c r="W1" s="85"/>
    </row>
    <row r="2" spans="1:31" s="86" customFormat="1" ht="6.9" customHeight="1">
      <c r="A2" s="83"/>
      <c r="B2" s="88"/>
      <c r="C2" s="471"/>
      <c r="D2" s="471"/>
      <c r="E2" s="471"/>
      <c r="F2" s="471"/>
      <c r="G2" s="471"/>
      <c r="H2" s="471"/>
      <c r="I2" s="471"/>
      <c r="J2" s="187"/>
      <c r="K2" s="110"/>
      <c r="L2" s="110"/>
      <c r="M2" s="110"/>
      <c r="N2" s="110"/>
      <c r="O2" s="110"/>
      <c r="P2" s="110"/>
      <c r="Q2" s="110"/>
      <c r="R2" s="110"/>
      <c r="S2" s="110"/>
      <c r="T2" s="110"/>
      <c r="U2" s="472">
        <f ca="1">TODAY()</f>
        <v>44687</v>
      </c>
      <c r="V2" s="473"/>
      <c r="W2" s="85"/>
      <c r="Y2" s="87"/>
    </row>
    <row r="3" spans="1:31" s="86" customFormat="1" ht="18" customHeight="1">
      <c r="A3" s="83"/>
      <c r="B3" s="88"/>
      <c r="C3" s="471"/>
      <c r="D3" s="471"/>
      <c r="E3" s="471"/>
      <c r="F3" s="471"/>
      <c r="G3" s="471"/>
      <c r="H3" s="471"/>
      <c r="I3" s="471"/>
      <c r="J3" s="187"/>
      <c r="K3" s="110"/>
      <c r="L3" s="110"/>
      <c r="M3" s="110"/>
      <c r="N3" s="110"/>
      <c r="O3" s="110"/>
      <c r="P3" s="110"/>
      <c r="Q3" s="110"/>
      <c r="R3" s="110"/>
      <c r="S3" s="110"/>
      <c r="T3" s="110"/>
      <c r="U3" s="473"/>
      <c r="V3" s="473"/>
      <c r="W3" s="85"/>
      <c r="Y3" s="87"/>
    </row>
    <row r="4" spans="1:31" s="86" customFormat="1" ht="33" customHeight="1">
      <c r="A4" s="83"/>
      <c r="B4" s="88"/>
      <c r="C4" s="89"/>
      <c r="D4" s="89"/>
      <c r="E4" s="89"/>
      <c r="F4" s="89"/>
      <c r="G4" s="89"/>
      <c r="H4" s="89"/>
      <c r="I4" s="89"/>
      <c r="J4" s="89"/>
      <c r="K4" s="474" t="s">
        <v>119</v>
      </c>
      <c r="L4" s="474"/>
      <c r="M4" s="474"/>
      <c r="N4" s="474"/>
      <c r="O4" s="474"/>
      <c r="P4" s="474"/>
      <c r="Q4" s="474"/>
      <c r="R4" s="474"/>
      <c r="S4" s="474"/>
      <c r="T4" s="474"/>
      <c r="U4" s="474"/>
      <c r="V4" s="474"/>
      <c r="W4" s="85"/>
      <c r="Y4" s="87"/>
    </row>
    <row r="5" spans="1:31" s="86" customFormat="1" ht="6" customHeight="1">
      <c r="A5" s="83"/>
      <c r="B5" s="88"/>
      <c r="C5" s="89"/>
      <c r="D5" s="89"/>
      <c r="E5" s="89"/>
      <c r="F5" s="89"/>
      <c r="G5" s="89"/>
      <c r="H5" s="89"/>
      <c r="I5" s="90"/>
      <c r="J5" s="90"/>
      <c r="K5" s="90"/>
      <c r="L5" s="89"/>
      <c r="M5" s="89"/>
      <c r="N5" s="89"/>
      <c r="O5" s="89"/>
      <c r="P5" s="89"/>
      <c r="Q5" s="89"/>
      <c r="R5" s="89"/>
      <c r="S5" s="90"/>
      <c r="T5" s="90"/>
      <c r="U5" s="90"/>
      <c r="V5" s="90"/>
      <c r="W5" s="91"/>
    </row>
    <row r="6" spans="1:31" s="97" customFormat="1" ht="24" customHeight="1">
      <c r="A6" s="92"/>
      <c r="B6" s="93"/>
      <c r="C6" s="94"/>
      <c r="D6" s="94"/>
      <c r="E6" s="94"/>
      <c r="F6" s="94"/>
      <c r="G6" s="94"/>
      <c r="H6" s="94"/>
      <c r="I6" s="95"/>
      <c r="J6" s="95"/>
      <c r="K6" s="475" t="s">
        <v>113</v>
      </c>
      <c r="L6" s="475"/>
      <c r="M6" s="475"/>
      <c r="N6" s="475"/>
      <c r="O6" s="476"/>
      <c r="P6" s="18">
        <f>'GPI '!$J$4</f>
        <v>1</v>
      </c>
      <c r="Q6" s="95"/>
      <c r="R6" s="475" t="s">
        <v>282</v>
      </c>
      <c r="S6" s="475"/>
      <c r="T6" s="475"/>
      <c r="U6" s="476"/>
      <c r="V6" s="18">
        <f>'GPI '!$J$5</f>
        <v>1</v>
      </c>
      <c r="W6" s="96"/>
    </row>
    <row r="7" spans="1:31" s="97" customFormat="1" ht="5.0999999999999996" customHeight="1">
      <c r="A7" s="92"/>
      <c r="B7" s="93"/>
      <c r="C7" s="94"/>
      <c r="D7" s="94"/>
      <c r="E7" s="94"/>
      <c r="F7" s="94"/>
      <c r="G7" s="94"/>
      <c r="H7" s="94"/>
      <c r="I7" s="95"/>
      <c r="J7" s="95"/>
      <c r="K7" s="89"/>
      <c r="L7" s="89"/>
      <c r="M7" s="89"/>
      <c r="N7" s="89"/>
      <c r="O7" s="89"/>
      <c r="P7" s="89"/>
      <c r="Q7" s="95"/>
      <c r="R7" s="89"/>
      <c r="S7" s="89"/>
      <c r="T7" s="89"/>
      <c r="U7" s="89"/>
      <c r="V7" s="89"/>
      <c r="W7" s="96"/>
    </row>
    <row r="8" spans="1:31" s="86" customFormat="1" ht="156.9" customHeight="1">
      <c r="A8" s="83"/>
      <c r="B8" s="88"/>
      <c r="C8" s="89"/>
      <c r="D8" s="89"/>
      <c r="E8" s="89"/>
      <c r="F8" s="89"/>
      <c r="G8" s="89"/>
      <c r="H8" s="89"/>
      <c r="I8" s="90"/>
      <c r="J8" s="90"/>
      <c r="K8" s="463">
        <f>Dominios!G5</f>
        <v>0</v>
      </c>
      <c r="L8" s="464"/>
      <c r="M8" s="464"/>
      <c r="N8" s="464"/>
      <c r="O8" s="464"/>
      <c r="P8" s="465"/>
      <c r="Q8" s="94"/>
      <c r="R8" s="463">
        <f>Dominios!G8</f>
        <v>0</v>
      </c>
      <c r="S8" s="464"/>
      <c r="T8" s="464"/>
      <c r="U8" s="464"/>
      <c r="V8" s="465"/>
      <c r="W8" s="91"/>
      <c r="X8" s="97"/>
    </row>
    <row r="9" spans="1:31">
      <c r="B9" s="88"/>
      <c r="C9" s="89"/>
      <c r="D9" s="89"/>
      <c r="E9" s="89"/>
      <c r="F9" s="89"/>
      <c r="G9" s="89"/>
      <c r="H9" s="89"/>
      <c r="I9" s="89"/>
      <c r="J9" s="89"/>
      <c r="K9" s="89"/>
      <c r="L9" s="89"/>
      <c r="M9" s="89"/>
      <c r="N9" s="89"/>
      <c r="O9" s="89"/>
      <c r="P9" s="89"/>
      <c r="Q9" s="89"/>
      <c r="R9" s="89"/>
      <c r="S9" s="89"/>
      <c r="T9" s="89"/>
      <c r="U9" s="89"/>
      <c r="V9" s="89"/>
      <c r="W9" s="85"/>
    </row>
    <row r="10" spans="1:31" ht="45" customHeight="1">
      <c r="B10" s="88"/>
      <c r="C10" s="466" t="s">
        <v>119</v>
      </c>
      <c r="D10" s="466"/>
      <c r="E10" s="466"/>
      <c r="F10" s="466"/>
      <c r="G10" s="466"/>
      <c r="H10" s="466"/>
      <c r="I10" s="466"/>
      <c r="J10" s="466"/>
      <c r="K10" s="466"/>
      <c r="L10" s="466"/>
      <c r="M10" s="89"/>
      <c r="N10" s="466" t="s">
        <v>119</v>
      </c>
      <c r="O10" s="466"/>
      <c r="P10" s="466"/>
      <c r="Q10" s="466"/>
      <c r="R10" s="466"/>
      <c r="S10" s="466"/>
      <c r="T10" s="466"/>
      <c r="U10" s="466"/>
      <c r="V10" s="466"/>
      <c r="W10" s="85"/>
    </row>
    <row r="11" spans="1:31" ht="6" customHeight="1">
      <c r="B11" s="88"/>
      <c r="C11" s="89"/>
      <c r="D11" s="89"/>
      <c r="E11" s="89"/>
      <c r="F11" s="89"/>
      <c r="G11" s="89"/>
      <c r="H11" s="89"/>
      <c r="I11" s="89"/>
      <c r="J11" s="89"/>
      <c r="K11" s="89"/>
      <c r="L11" s="89"/>
      <c r="M11" s="89"/>
      <c r="N11" s="89"/>
      <c r="O11" s="89"/>
      <c r="P11" s="89"/>
      <c r="Q11" s="89"/>
      <c r="R11" s="89"/>
      <c r="S11" s="89"/>
      <c r="T11" s="89"/>
      <c r="U11" s="89"/>
      <c r="V11" s="89"/>
      <c r="W11" s="85"/>
    </row>
    <row r="12" spans="1:31" s="98" customFormat="1" ht="24" customHeight="1">
      <c r="B12" s="99"/>
      <c r="C12" s="467" t="s">
        <v>283</v>
      </c>
      <c r="D12" s="467"/>
      <c r="E12" s="468"/>
      <c r="F12" s="18">
        <f>'GPI '!$J$6</f>
        <v>1</v>
      </c>
      <c r="G12" s="100"/>
      <c r="H12" s="467" t="s">
        <v>446</v>
      </c>
      <c r="I12" s="467"/>
      <c r="J12" s="467"/>
      <c r="K12" s="468"/>
      <c r="L12" s="18">
        <f>'GPI '!$J$7</f>
        <v>1</v>
      </c>
      <c r="M12" s="100"/>
      <c r="N12" s="467" t="s">
        <v>447</v>
      </c>
      <c r="O12" s="467"/>
      <c r="P12" s="467"/>
      <c r="Q12" s="468"/>
      <c r="R12" s="18">
        <f>'GPI '!$J$8</f>
        <v>1</v>
      </c>
      <c r="S12" s="100"/>
      <c r="T12" s="454" t="s">
        <v>284</v>
      </c>
      <c r="U12" s="469"/>
      <c r="V12" s="18">
        <f>'GPI '!$J$9</f>
        <v>1</v>
      </c>
      <c r="W12" s="101"/>
      <c r="X12" s="102"/>
      <c r="Y12" s="103"/>
      <c r="Z12" s="102"/>
      <c r="AA12" s="103"/>
      <c r="AB12" s="102"/>
      <c r="AC12" s="102"/>
    </row>
    <row r="13" spans="1:31" ht="6.9" customHeight="1">
      <c r="B13" s="88"/>
      <c r="C13" s="462"/>
      <c r="D13" s="462"/>
      <c r="E13" s="462"/>
      <c r="F13" s="462"/>
      <c r="G13" s="89"/>
      <c r="H13" s="89"/>
      <c r="I13" s="457"/>
      <c r="J13" s="457"/>
      <c r="K13" s="457"/>
      <c r="L13" s="457"/>
      <c r="M13" s="89"/>
      <c r="N13" s="89"/>
      <c r="O13" s="457"/>
      <c r="P13" s="457"/>
      <c r="Q13" s="457"/>
      <c r="R13" s="457"/>
      <c r="S13" s="89"/>
      <c r="T13" s="457"/>
      <c r="U13" s="457"/>
      <c r="V13" s="457"/>
      <c r="W13" s="85"/>
      <c r="Z13" s="87"/>
      <c r="AB13" s="87"/>
      <c r="AC13" s="87"/>
      <c r="AD13" s="87"/>
      <c r="AE13" s="87"/>
    </row>
    <row r="14" spans="1:31" ht="167.1" customHeight="1">
      <c r="B14" s="88"/>
      <c r="C14" s="459">
        <f>Dominios!G15</f>
        <v>0</v>
      </c>
      <c r="D14" s="460"/>
      <c r="E14" s="460"/>
      <c r="F14" s="461"/>
      <c r="G14" s="89"/>
      <c r="H14" s="459">
        <f>Dominios!G18</f>
        <v>0</v>
      </c>
      <c r="I14" s="460"/>
      <c r="J14" s="460"/>
      <c r="K14" s="460"/>
      <c r="L14" s="461"/>
      <c r="M14" s="89"/>
      <c r="N14" s="459">
        <f>Dominios!G24</f>
        <v>0</v>
      </c>
      <c r="O14" s="460"/>
      <c r="P14" s="460"/>
      <c r="Q14" s="460"/>
      <c r="R14" s="461"/>
      <c r="S14" s="89"/>
      <c r="T14" s="459">
        <f>Dominios!G27</f>
        <v>0</v>
      </c>
      <c r="U14" s="460"/>
      <c r="V14" s="461"/>
      <c r="W14" s="101"/>
      <c r="Z14" s="87"/>
      <c r="AB14" s="87"/>
      <c r="AC14" s="87"/>
      <c r="AD14" s="87"/>
      <c r="AE14" s="87"/>
    </row>
    <row r="15" spans="1:31">
      <c r="B15" s="88"/>
      <c r="C15" s="89"/>
      <c r="D15" s="89"/>
      <c r="E15" s="89"/>
      <c r="F15" s="89"/>
      <c r="G15" s="89"/>
      <c r="H15" s="89"/>
      <c r="I15" s="89"/>
      <c r="J15" s="89"/>
      <c r="K15" s="89"/>
      <c r="L15" s="89"/>
      <c r="M15" s="89"/>
      <c r="N15" s="89"/>
      <c r="O15" s="89"/>
      <c r="P15" s="89"/>
      <c r="Q15" s="89"/>
      <c r="R15" s="89"/>
      <c r="S15" s="89"/>
      <c r="T15" s="89"/>
      <c r="U15" s="89"/>
      <c r="V15" s="89"/>
      <c r="W15" s="85"/>
      <c r="Z15" s="87"/>
      <c r="AB15" s="87"/>
      <c r="AC15" s="87"/>
      <c r="AD15" s="87"/>
      <c r="AE15" s="87"/>
    </row>
    <row r="16" spans="1:31" ht="35.1" customHeight="1">
      <c r="B16" s="88"/>
      <c r="C16" s="458" t="s">
        <v>119</v>
      </c>
      <c r="D16" s="458"/>
      <c r="E16" s="458"/>
      <c r="F16" s="458"/>
      <c r="G16" s="458"/>
      <c r="H16" s="458"/>
      <c r="I16" s="458"/>
      <c r="J16" s="458"/>
      <c r="K16" s="458"/>
      <c r="L16" s="458"/>
      <c r="M16" s="458"/>
      <c r="N16" s="458"/>
      <c r="O16" s="458"/>
      <c r="P16" s="89"/>
      <c r="Q16" s="89"/>
      <c r="R16" s="89"/>
      <c r="S16" s="89"/>
      <c r="T16" s="89"/>
      <c r="U16" s="89"/>
      <c r="V16" s="89"/>
      <c r="W16" s="85"/>
      <c r="Z16" s="87"/>
      <c r="AB16" s="87"/>
      <c r="AC16" s="87"/>
      <c r="AD16" s="87"/>
      <c r="AE16" s="87"/>
    </row>
    <row r="17" spans="2:31" ht="5.0999999999999996" customHeight="1">
      <c r="B17" s="88"/>
      <c r="C17" s="90"/>
      <c r="D17" s="89"/>
      <c r="E17" s="89"/>
      <c r="F17" s="89"/>
      <c r="G17" s="89"/>
      <c r="H17" s="89"/>
      <c r="I17" s="89"/>
      <c r="J17" s="89"/>
      <c r="K17" s="90"/>
      <c r="L17" s="90"/>
      <c r="M17" s="90"/>
      <c r="N17" s="90"/>
      <c r="O17" s="90"/>
      <c r="P17" s="89"/>
      <c r="Q17" s="89"/>
      <c r="R17" s="89"/>
      <c r="S17" s="89"/>
      <c r="T17" s="89"/>
      <c r="U17" s="89"/>
      <c r="V17" s="89"/>
      <c r="W17" s="85"/>
      <c r="Z17" s="87"/>
      <c r="AB17" s="87"/>
      <c r="AC17" s="87"/>
      <c r="AD17" s="87"/>
      <c r="AE17" s="87"/>
    </row>
    <row r="18" spans="2:31" ht="24" customHeight="1">
      <c r="B18" s="88"/>
      <c r="C18" s="454" t="s">
        <v>285</v>
      </c>
      <c r="D18" s="454"/>
      <c r="E18" s="454"/>
      <c r="F18" s="454"/>
      <c r="G18" s="454"/>
      <c r="H18" s="456"/>
      <c r="I18" s="149">
        <f>'GPI '!$J$10</f>
        <v>1</v>
      </c>
      <c r="K18" s="454" t="s">
        <v>448</v>
      </c>
      <c r="L18" s="454"/>
      <c r="M18" s="454"/>
      <c r="N18" s="454"/>
      <c r="O18" s="455"/>
      <c r="P18" s="18">
        <f>'GPI '!$J$11</f>
        <v>1</v>
      </c>
      <c r="Q18" s="104"/>
      <c r="R18" s="105"/>
      <c r="S18" s="105"/>
      <c r="T18" s="105"/>
      <c r="U18" s="89"/>
      <c r="V18" s="89"/>
      <c r="W18" s="85"/>
    </row>
    <row r="19" spans="2:31" ht="6" customHeight="1">
      <c r="B19" s="88"/>
      <c r="C19" s="89"/>
      <c r="D19" s="89"/>
      <c r="E19" s="89"/>
      <c r="F19" s="89"/>
      <c r="G19" s="89"/>
      <c r="H19" s="95"/>
      <c r="I19" s="89"/>
      <c r="J19" s="89"/>
      <c r="K19" s="89"/>
      <c r="L19" s="89"/>
      <c r="M19" s="89"/>
      <c r="N19" s="89"/>
      <c r="O19" s="89"/>
      <c r="P19" s="106"/>
      <c r="Q19" s="106"/>
      <c r="R19" s="106"/>
      <c r="S19" s="106"/>
      <c r="T19" s="106"/>
      <c r="U19" s="89"/>
      <c r="V19" s="89"/>
      <c r="W19" s="85"/>
    </row>
    <row r="20" spans="2:31" ht="185.1" customHeight="1">
      <c r="B20" s="88"/>
      <c r="C20" s="451">
        <f>Dominios!G33</f>
        <v>0</v>
      </c>
      <c r="D20" s="452"/>
      <c r="E20" s="452"/>
      <c r="F20" s="452"/>
      <c r="G20" s="452"/>
      <c r="H20" s="452"/>
      <c r="I20" s="453"/>
      <c r="J20" s="148"/>
      <c r="K20" s="451">
        <f>Dominios!G36</f>
        <v>0</v>
      </c>
      <c r="L20" s="452"/>
      <c r="M20" s="452"/>
      <c r="N20" s="452"/>
      <c r="O20" s="452"/>
      <c r="P20" s="453"/>
      <c r="Q20" s="89"/>
      <c r="R20" s="89"/>
      <c r="S20" s="89"/>
      <c r="T20" s="89"/>
      <c r="U20" s="89"/>
      <c r="V20" s="89"/>
      <c r="W20" s="85"/>
    </row>
    <row r="21" spans="2:31" ht="6.9" customHeight="1" thickBot="1">
      <c r="B21" s="107"/>
      <c r="C21" s="108"/>
      <c r="D21" s="108"/>
      <c r="E21" s="108"/>
      <c r="F21" s="108"/>
      <c r="G21" s="108"/>
      <c r="H21" s="108"/>
      <c r="I21" s="108"/>
      <c r="J21" s="108"/>
      <c r="K21" s="108"/>
      <c r="L21" s="108"/>
      <c r="M21" s="108"/>
      <c r="N21" s="108"/>
      <c r="O21" s="108"/>
      <c r="P21" s="108"/>
      <c r="Q21" s="108"/>
      <c r="R21" s="108"/>
      <c r="S21" s="108"/>
      <c r="T21" s="108"/>
      <c r="U21" s="108"/>
      <c r="V21" s="108"/>
      <c r="W21" s="109"/>
    </row>
    <row r="22" spans="2:31" ht="44.1" customHeight="1">
      <c r="B22" s="89"/>
      <c r="C22" s="89"/>
      <c r="D22" s="89"/>
      <c r="E22" s="89"/>
      <c r="F22" s="89"/>
      <c r="G22" s="89"/>
      <c r="H22" s="89"/>
      <c r="I22" s="89"/>
      <c r="J22" s="89"/>
      <c r="K22" s="89"/>
      <c r="L22" s="89"/>
      <c r="M22" s="89"/>
      <c r="N22" s="89"/>
      <c r="O22" s="89"/>
      <c r="P22" s="89"/>
      <c r="Q22" s="89"/>
      <c r="R22" s="89"/>
      <c r="S22" s="89"/>
      <c r="T22" s="89"/>
      <c r="U22" s="89"/>
      <c r="V22" s="89"/>
      <c r="W22" s="89"/>
    </row>
  </sheetData>
  <sheetProtection formatCells="0"/>
  <mergeCells count="27">
    <mergeCell ref="C1:V1"/>
    <mergeCell ref="C2:I3"/>
    <mergeCell ref="U2:V3"/>
    <mergeCell ref="K4:V4"/>
    <mergeCell ref="K6:O6"/>
    <mergeCell ref="R6:U6"/>
    <mergeCell ref="K8:P8"/>
    <mergeCell ref="R8:V8"/>
    <mergeCell ref="C10:L10"/>
    <mergeCell ref="N10:V10"/>
    <mergeCell ref="C12:E12"/>
    <mergeCell ref="H12:K12"/>
    <mergeCell ref="N12:Q12"/>
    <mergeCell ref="T12:U12"/>
    <mergeCell ref="T13:V13"/>
    <mergeCell ref="C14:F14"/>
    <mergeCell ref="H14:L14"/>
    <mergeCell ref="N14:R14"/>
    <mergeCell ref="T14:V14"/>
    <mergeCell ref="C13:F13"/>
    <mergeCell ref="K20:P20"/>
    <mergeCell ref="C20:I20"/>
    <mergeCell ref="K18:O18"/>
    <mergeCell ref="C18:H18"/>
    <mergeCell ref="I13:L13"/>
    <mergeCell ref="C16:O16"/>
    <mergeCell ref="O13:R13"/>
  </mergeCells>
  <conditionalFormatting sqref="V6">
    <cfRule type="iconSet" priority="9">
      <iconSet iconSet="5Rating">
        <cfvo type="percent" val="0"/>
        <cfvo type="num" val="1"/>
        <cfvo type="num" val="1.5"/>
        <cfvo type="num" val="2.5"/>
        <cfvo type="num" val="3.5"/>
      </iconSet>
    </cfRule>
  </conditionalFormatting>
  <conditionalFormatting sqref="F12">
    <cfRule type="iconSet" priority="8">
      <iconSet iconSet="5Rating">
        <cfvo type="percent" val="0"/>
        <cfvo type="num" val="1"/>
        <cfvo type="num" val="1.5"/>
        <cfvo type="num" val="2.5"/>
        <cfvo type="num" val="3.5"/>
      </iconSet>
    </cfRule>
  </conditionalFormatting>
  <conditionalFormatting sqref="L12">
    <cfRule type="iconSet" priority="7">
      <iconSet iconSet="5Rating">
        <cfvo type="percent" val="0"/>
        <cfvo type="num" val="1"/>
        <cfvo type="num" val="1.5"/>
        <cfvo type="num" val="2.5"/>
        <cfvo type="num" val="3.5"/>
      </iconSet>
    </cfRule>
  </conditionalFormatting>
  <conditionalFormatting sqref="R12">
    <cfRule type="iconSet" priority="6">
      <iconSet iconSet="5Rating">
        <cfvo type="percent" val="0"/>
        <cfvo type="num" val="1"/>
        <cfvo type="num" val="1.5"/>
        <cfvo type="num" val="2.5"/>
        <cfvo type="num" val="3.5"/>
      </iconSet>
    </cfRule>
  </conditionalFormatting>
  <conditionalFormatting sqref="V12">
    <cfRule type="iconSet" priority="5">
      <iconSet iconSet="5Rating">
        <cfvo type="percent" val="0"/>
        <cfvo type="num" val="1"/>
        <cfvo type="num" val="1.5"/>
        <cfvo type="num" val="2.5"/>
        <cfvo type="num" val="3.5"/>
      </iconSet>
    </cfRule>
  </conditionalFormatting>
  <conditionalFormatting sqref="I18">
    <cfRule type="iconSet" priority="4">
      <iconSet iconSet="5Rating">
        <cfvo type="percent" val="0"/>
        <cfvo type="num" val="1"/>
        <cfvo type="num" val="1.5"/>
        <cfvo type="num" val="2.5"/>
        <cfvo type="num" val="3.5"/>
      </iconSet>
    </cfRule>
  </conditionalFormatting>
  <conditionalFormatting sqref="P18">
    <cfRule type="iconSet" priority="3">
      <iconSet iconSet="5Rating">
        <cfvo type="percent" val="0"/>
        <cfvo type="num" val="1"/>
        <cfvo type="num" val="1.5"/>
        <cfvo type="num" val="2.5"/>
        <cfvo type="num" val="3.5"/>
      </iconSet>
    </cfRule>
  </conditionalFormatting>
  <conditionalFormatting sqref="P6">
    <cfRule type="iconSet" priority="1">
      <iconSet iconSet="5Rating">
        <cfvo type="percent" val="0"/>
        <cfvo type="num" val="1"/>
        <cfvo type="num" val="1.5"/>
        <cfvo type="num" val="2.5"/>
        <cfvo type="num" val="3.5"/>
      </iconSet>
    </cfRule>
  </conditionalFormatting>
  <pageMargins left="0" right="0" top="0" bottom="0" header="0.5" footer="0.5"/>
  <pageSetup scale="67" orientation="landscape" horizontalDpi="4294967292" verticalDpi="4294967292"/>
  <drawing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1165AA88476C41B2BC54DDCF0BBA89" ma:contentTypeVersion="223" ma:contentTypeDescription="Create a new document." ma:contentTypeScope="" ma:versionID="bf6563d18f9aff481492039637af7f68">
  <xsd:schema xmlns:xsd="http://www.w3.org/2001/XMLSchema" xmlns:xs="http://www.w3.org/2001/XMLSchema" xmlns:p="http://schemas.microsoft.com/office/2006/metadata/properties" xmlns:ns2="f9347bd1-0b38-455a-9452-b4e67971548e" xmlns:ns3="ed3bf75e-f883-4bfb-81ea-ca165b7023e4" targetNamespace="http://schemas.microsoft.com/office/2006/metadata/properties" ma:root="true" ma:fieldsID="5fd2ef02e41faa5a65565dd5ad3d6b3f" ns2:_="" ns3:_="">
    <xsd:import namespace="f9347bd1-0b38-455a-9452-b4e67971548e"/>
    <xsd:import namespace="ed3bf75e-f883-4bfb-81ea-ca165b7023e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2:SharedWithUsers" minOccurs="0"/>
                <xsd:element ref="ns2:SharedWithDetails"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347bd1-0b38-455a-9452-b4e67971548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3bf75e-f883-4bfb-81ea-ca165b7023e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f9347bd1-0b38-455a-9452-b4e67971548e">XTWU6KEWX26W-514727115-211034</_dlc_DocId>
    <_dlc_DocIdUrl xmlns="f9347bd1-0b38-455a-9452-b4e67971548e">
      <Url>https://socialimpact.sharepoint.com/sites/ops/q0175231600001/_layouts/15/DocIdRedir.aspx?ID=XTWU6KEWX26W-514727115-211034</Url>
      <Description>XTWU6KEWX26W-514727115-211034</Description>
    </_dlc_DocIdUrl>
  </documentManagement>
</p:properties>
</file>

<file path=customXml/itemProps1.xml><?xml version="1.0" encoding="utf-8"?>
<ds:datastoreItem xmlns:ds="http://schemas.openxmlformats.org/officeDocument/2006/customXml" ds:itemID="{84E582F0-85AC-493E-9970-CBB4FD1D4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347bd1-0b38-455a-9452-b4e67971548e"/>
    <ds:schemaRef ds:uri="ed3bf75e-f883-4bfb-81ea-ca165b702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06445-B692-45AD-A0C2-87EB829DCC48}">
  <ds:schemaRefs>
    <ds:schemaRef ds:uri="http://schemas.microsoft.com/sharepoint/events"/>
  </ds:schemaRefs>
</ds:datastoreItem>
</file>

<file path=customXml/itemProps3.xml><?xml version="1.0" encoding="utf-8"?>
<ds:datastoreItem xmlns:ds="http://schemas.openxmlformats.org/officeDocument/2006/customXml" ds:itemID="{98E8718E-A364-4B8B-8F6E-3B78489E941E}">
  <ds:schemaRefs>
    <ds:schemaRef ds:uri="http://schemas.microsoft.com/sharepoint/v3/contenttype/forms"/>
  </ds:schemaRefs>
</ds:datastoreItem>
</file>

<file path=customXml/itemProps4.xml><?xml version="1.0" encoding="utf-8"?>
<ds:datastoreItem xmlns:ds="http://schemas.openxmlformats.org/officeDocument/2006/customXml" ds:itemID="{8F454292-D05F-4C25-9A2D-1D542DD1F4CF}">
  <ds:schemaRefs>
    <ds:schemaRef ds:uri="http://purl.org/dc/terms/"/>
    <ds:schemaRef ds:uri="http://purl.org/dc/elements/1.1/"/>
    <ds:schemaRef ds:uri="http://schemas.microsoft.com/office/2006/documentManagement/types"/>
    <ds:schemaRef ds:uri="http://purl.org/dc/dcmitype/"/>
    <ds:schemaRef ds:uri="ed3bf75e-f883-4bfb-81ea-ca165b7023e4"/>
    <ds:schemaRef ds:uri="http://www.w3.org/XML/1998/namespace"/>
    <ds:schemaRef ds:uri="http://schemas.microsoft.com/office/infopath/2007/PartnerControls"/>
    <ds:schemaRef ds:uri="http://schemas.openxmlformats.org/package/2006/metadata/core-properties"/>
    <ds:schemaRef ds:uri="f9347bd1-0b38-455a-9452-b4e6797154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Datos de la institución</vt:lpstr>
      <vt:lpstr>Información Gral</vt:lpstr>
      <vt:lpstr>Glosario</vt:lpstr>
      <vt:lpstr>GPI </vt:lpstr>
      <vt:lpstr>Dominios</vt:lpstr>
      <vt:lpstr>GPI Infogra</vt:lpstr>
      <vt:lpstr>'Datos de la institución'!Print_Area</vt:lpstr>
      <vt:lpstr>Dominios!Print_Area</vt:lpstr>
      <vt:lpstr>Glosario!Print_Area</vt:lpstr>
      <vt:lpstr>'GPI '!Print_Area</vt:lpstr>
      <vt:lpstr>'GPI Infogra'!Print_Area</vt:lpstr>
      <vt:lpstr>'Información Gral'!Print_Area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ALARGAESPADA</dc:creator>
  <cp:keywords/>
  <dc:description/>
  <cp:lastModifiedBy>Veronica</cp:lastModifiedBy>
  <cp:revision/>
  <dcterms:created xsi:type="dcterms:W3CDTF">2016-02-02T15:45:21Z</dcterms:created>
  <dcterms:modified xsi:type="dcterms:W3CDTF">2022-05-06T20:18:05Z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0x010100CA1165AA88476C41B2BC54DDCF0BBA89</vt:lpwstr>
  </property>
  <property fmtid="{D5CDD505-2E9C-101B-9397-08002B2CF9AE}" pid="3" name="_dlc_DocIdItemGuid">
    <vt:lpwstr>2b945478-96d3-44da-9731-1f651997cda6</vt:lpwstr>
  </property>
</Properties>
</file>